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F514A2CD-4B3B-421A-9BED-2568DD4427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план на 2025 год" sheetId="27" r:id="rId1"/>
    <sheet name="Реестр факт 2023 года" sheetId="26" r:id="rId2"/>
    <sheet name="2020" sheetId="28" r:id="rId3"/>
    <sheet name="2021" sheetId="29" r:id="rId4"/>
    <sheet name="2022" sheetId="30" r:id="rId5"/>
    <sheet name="2023" sheetId="31" r:id="rId6"/>
    <sheet name="СВОД" sheetId="32" r:id="rId7"/>
    <sheet name="стс" sheetId="15" state="hidden" r:id="rId8"/>
  </sheets>
  <definedNames>
    <definedName name="\a">#REF!</definedName>
    <definedName name="\m">#REF!</definedName>
    <definedName name="\n">#REF!</definedName>
    <definedName name="\o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qw1" hidden="1">{#N/A,#N/A,TRUE,"Fields";#N/A,#N/A,TRUE,"Sens"}</definedName>
    <definedName name="____qw2" hidden="1">{#VALUE!,#N/A,TRUE,0;#N/A,#N/A,TRUE,0}</definedName>
    <definedName name="___CST11">#REF!</definedName>
    <definedName name="___CST12">#REF!</definedName>
    <definedName name="___CST13">#REF!</definedName>
    <definedName name="___CST14">#REF!</definedName>
    <definedName name="___CST15">#REF!</definedName>
    <definedName name="___CST21">#REF!</definedName>
    <definedName name="___CST22">#REF!</definedName>
    <definedName name="___CST23">#REF!</definedName>
    <definedName name="___CST24">#REF!</definedName>
    <definedName name="___CST25">#REF!</definedName>
    <definedName name="___FXA1">#REF!</definedName>
    <definedName name="___FXA11">#REF!</definedName>
    <definedName name="___FXA2">#REF!</definedName>
    <definedName name="___FXA21">#REF!</definedName>
    <definedName name="___IRR1">#REF!</definedName>
    <definedName name="___KRD1">#REF!</definedName>
    <definedName name="___KRD2">#REF!</definedName>
    <definedName name="___LIS1">#REF!</definedName>
    <definedName name="___NPV1">#REF!</definedName>
    <definedName name="___PR11">#REF!</definedName>
    <definedName name="___PR12">#REF!</definedName>
    <definedName name="___PR13">#REF!</definedName>
    <definedName name="___PR14">#REF!</definedName>
    <definedName name="___PR21">#REF!</definedName>
    <definedName name="___PR22">#REF!</definedName>
    <definedName name="___PR23">#REF!</definedName>
    <definedName name="___PR24">#REF!</definedName>
    <definedName name="___RAZ1">#REF!</definedName>
    <definedName name="___RAZ2">#REF!</definedName>
    <definedName name="___RAZ3">#REF!</definedName>
    <definedName name="___SAL1">#REF!</definedName>
    <definedName name="___SAL2">#REF!</definedName>
    <definedName name="___SAL3">#REF!</definedName>
    <definedName name="___SAL4">#REF!</definedName>
    <definedName name="___SDU99">#REF!</definedName>
    <definedName name="___SP1">#REF!</definedName>
    <definedName name="___SP10">#REF!</definedName>
    <definedName name="___SP11">#REF!</definedName>
    <definedName name="___SP12">#REF!</definedName>
    <definedName name="___SP13">#REF!</definedName>
    <definedName name="___SP14">#REF!</definedName>
    <definedName name="___SP15">#REF!</definedName>
    <definedName name="___SP16">#REF!</definedName>
    <definedName name="___SP17">#REF!</definedName>
    <definedName name="___SP18">#REF!</definedName>
    <definedName name="___SP19">#REF!</definedName>
    <definedName name="___SP2">#REF!</definedName>
    <definedName name="___SP20">#REF!</definedName>
    <definedName name="___SP3">#REF!</definedName>
    <definedName name="___SP4">#REF!</definedName>
    <definedName name="___SP5">#REF!</definedName>
    <definedName name="___SP7">#REF!</definedName>
    <definedName name="___SP8">#REF!</definedName>
    <definedName name="___SP9">#REF!</definedName>
    <definedName name="___tab1">#REF!</definedName>
    <definedName name="___tab10">#REF!</definedName>
    <definedName name="___tab11">#REF!</definedName>
    <definedName name="___tab12">#REF!</definedName>
    <definedName name="___tab13">#REF!</definedName>
    <definedName name="___tab14">#REF!</definedName>
    <definedName name="___tab15">#REF!</definedName>
    <definedName name="___tab16">#REF!</definedName>
    <definedName name="___tab17">#REF!</definedName>
    <definedName name="___tab18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XS1">#REF!</definedName>
    <definedName name="___TXS11">#REF!</definedName>
    <definedName name="___TXS2">#REF!</definedName>
    <definedName name="___TXS21">#REF!</definedName>
    <definedName name="___USD99">#REF!</definedName>
    <definedName name="___VC1">#REF!</definedName>
    <definedName name="___VC2">#REF!</definedName>
    <definedName name="___zx1">#REF!</definedName>
    <definedName name="__CST11">#REF!</definedName>
    <definedName name="__CST12">#REF!</definedName>
    <definedName name="__CST13">#REF!</definedName>
    <definedName name="__CST14">#REF!</definedName>
    <definedName name="__CST15">#REF!</definedName>
    <definedName name="__CST21">#REF!</definedName>
    <definedName name="__CST22">#REF!</definedName>
    <definedName name="__CST23">#REF!</definedName>
    <definedName name="__CST24">#REF!</definedName>
    <definedName name="__CST25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ew1">#N/A</definedName>
    <definedName name="__fg1">#N/A</definedName>
    <definedName name="__FXA1">#REF!</definedName>
    <definedName name="__FXA11">#REF!</definedName>
    <definedName name="__FXA2">#REF!</definedName>
    <definedName name="__FXA21">#REF!</definedName>
    <definedName name="__IRR1">#REF!</definedName>
    <definedName name="__KRD1">#REF!</definedName>
    <definedName name="__KRD2">#REF!</definedName>
    <definedName name="__LIS1">#REF!</definedName>
    <definedName name="__NPV1">#REF!</definedName>
    <definedName name="__PR11">#REF!</definedName>
    <definedName name="__PR12">#REF!</definedName>
    <definedName name="__PR13">#REF!</definedName>
    <definedName name="__PR14">#REF!</definedName>
    <definedName name="__PR21">#REF!</definedName>
    <definedName name="__PR22">#REF!</definedName>
    <definedName name="__PR23">#REF!</definedName>
    <definedName name="__PR24">#REF!</definedName>
    <definedName name="__qw1" hidden="1">{#N/A,#N/A,TRUE,"Fields";#N/A,#N/A,TRUE,"Sens"}</definedName>
    <definedName name="__qw2" hidden="1">{#VALUE!,#N/A,TRUE,0;#N/A,#N/A,TRUE,0}</definedName>
    <definedName name="__RAZ1">#REF!</definedName>
    <definedName name="__RAZ2">#REF!</definedName>
    <definedName name="__RAZ3">#REF!</definedName>
    <definedName name="__SAL1">#REF!</definedName>
    <definedName name="__SAL2">#REF!</definedName>
    <definedName name="__SAL3">#REF!</definedName>
    <definedName name="__SAL4">#REF!</definedName>
    <definedName name="__SDU99">#REF!</definedName>
    <definedName name="__SP1">#REF!</definedName>
    <definedName name="__SP10">#REF!</definedName>
    <definedName name="__SP11">#REF!</definedName>
    <definedName name="__SP12">#REF!</definedName>
    <definedName name="__SP13">#REF!</definedName>
    <definedName name="__SP14">#REF!</definedName>
    <definedName name="__SP15">#REF!</definedName>
    <definedName name="__SP16">#REF!</definedName>
    <definedName name="__SP17">#REF!</definedName>
    <definedName name="__SP18">#REF!</definedName>
    <definedName name="__SP19">#REF!</definedName>
    <definedName name="__SP2">#REF!</definedName>
    <definedName name="__SP20">#REF!</definedName>
    <definedName name="__SP3">#REF!</definedName>
    <definedName name="__SP4">#REF!</definedName>
    <definedName name="__SP5">#REF!</definedName>
    <definedName name="__SP7">#REF!</definedName>
    <definedName name="__SP8">#REF!</definedName>
    <definedName name="__SP9">#REF!</definedName>
    <definedName name="__tab1">#REF!</definedName>
    <definedName name="__tab10">#REF!</definedName>
    <definedName name="__tab11">#REF!</definedName>
    <definedName name="__tab12">#REF!</definedName>
    <definedName name="__tab13">#REF!</definedName>
    <definedName name="__tab14">#REF!</definedName>
    <definedName name="__tab15">#REF!</definedName>
    <definedName name="__tab16">#REF!</definedName>
    <definedName name="__tab17">#REF!</definedName>
    <definedName name="__tab18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XS1">#REF!</definedName>
    <definedName name="__TXS11">#REF!</definedName>
    <definedName name="__TXS2">#REF!</definedName>
    <definedName name="__TXS21">#REF!</definedName>
    <definedName name="__USD99">#REF!</definedName>
    <definedName name="__VC1">#REF!</definedName>
    <definedName name="__VC2">#REF!</definedName>
    <definedName name="__zx1">#REF!</definedName>
    <definedName name="_1Модуль12_.theHide" localSheetId="0">#REF!</definedName>
    <definedName name="_1Модуль12_.theHide">#REF!</definedName>
    <definedName name="_7Модуль12_.theHide" localSheetId="0">#REF!</definedName>
    <definedName name="_7Модуль12_.theHide">#REF!</definedName>
    <definedName name="_CST11">#REF!</definedName>
    <definedName name="_CST12">#REF!</definedName>
    <definedName name="_CST13">#REF!</definedName>
    <definedName name="_CST14">#REF!</definedName>
    <definedName name="_CST15">#REF!</definedName>
    <definedName name="_CST21">#REF!</definedName>
    <definedName name="_CST22">#REF!</definedName>
    <definedName name="_CST23">#REF!</definedName>
    <definedName name="_CST24">#REF!</definedName>
    <definedName name="_CST25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ew1">#N/A</definedName>
    <definedName name="_fg1">#N/A</definedName>
    <definedName name="_FXA1">#REF!</definedName>
    <definedName name="_FXA11">#REF!</definedName>
    <definedName name="_FXA2">#REF!</definedName>
    <definedName name="_FXA21">#REF!</definedName>
    <definedName name="_IDОтчета">178174</definedName>
    <definedName name="_IDШаблона">178176</definedName>
    <definedName name="_IRR1">#REF!</definedName>
    <definedName name="_KRD1">#REF!</definedName>
    <definedName name="_KRD2">#REF!</definedName>
    <definedName name="_LIS1">#REF!</definedName>
    <definedName name="_NPV1">#REF!</definedName>
    <definedName name="_Order1" hidden="1">255</definedName>
    <definedName name="_PR11">#REF!</definedName>
    <definedName name="_PR12">#REF!</definedName>
    <definedName name="_PR13">#REF!</definedName>
    <definedName name="_PR14">#REF!</definedName>
    <definedName name="_PR21">#REF!</definedName>
    <definedName name="_PR22">#REF!</definedName>
    <definedName name="_PR23">#REF!</definedName>
    <definedName name="_PR24">#REF!</definedName>
    <definedName name="_qw1" hidden="1">{#N/A,#N/A,TRUE,"Fields";#N/A,#N/A,TRUE,"Sens"}</definedName>
    <definedName name="_qw2" hidden="1">{#VALUE!,#N/A,TRUE,0;#N/A,#N/A,TRUE,0}</definedName>
    <definedName name="_RAZ1">#REF!</definedName>
    <definedName name="_RAZ2">#REF!</definedName>
    <definedName name="_RAZ3">#REF!</definedName>
    <definedName name="_SAL1">#REF!</definedName>
    <definedName name="_SAL2">#REF!</definedName>
    <definedName name="_SAL3">#REF!</definedName>
    <definedName name="_SAL4">#REF!</definedName>
    <definedName name="_SDU99">#REF!</definedName>
    <definedName name="_SP1">#REF!</definedName>
    <definedName name="_SP10">#REF!</definedName>
    <definedName name="_SP11">#REF!</definedName>
    <definedName name="_SP12">#REF!</definedName>
    <definedName name="_SP13">#REF!</definedName>
    <definedName name="_SP14">#REF!</definedName>
    <definedName name="_SP15">#REF!</definedName>
    <definedName name="_SP16">#REF!</definedName>
    <definedName name="_SP17">#REF!</definedName>
    <definedName name="_SP18">#REF!</definedName>
    <definedName name="_SP19">#REF!</definedName>
    <definedName name="_SP2">#REF!</definedName>
    <definedName name="_SP20">#REF!</definedName>
    <definedName name="_SP3">#REF!</definedName>
    <definedName name="_SP4">#REF!</definedName>
    <definedName name="_SP5">#REF!</definedName>
    <definedName name="_SP7">#REF!</definedName>
    <definedName name="_SP8">#REF!</definedName>
    <definedName name="_SP9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XS1">#REF!</definedName>
    <definedName name="_TXS11">#REF!</definedName>
    <definedName name="_TXS2">#REF!</definedName>
    <definedName name="_TXS21">#REF!</definedName>
    <definedName name="_USD99">#REF!</definedName>
    <definedName name="_VC1">#REF!</definedName>
    <definedName name="_VC2">#REF!</definedName>
    <definedName name="_zx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'Реестр план на 2025 год'!$A$11:$DS$11</definedName>
    <definedName name="_xlnm._FilterDatabase" localSheetId="7" hidden="1">стс!$A$3:$J$226</definedName>
    <definedName name="a">#REF!</definedName>
    <definedName name="aa">#REF!</definedName>
    <definedName name="aaa">#REF!</definedName>
    <definedName name="aaa_50">#REF!</definedName>
    <definedName name="aaaa">#REF!</definedName>
    <definedName name="aaaваа">#REF!</definedName>
    <definedName name="AccessDatabase" hidden="1">"C:\Documents and Settings\Stassovsky\My Documents\MF\Current\2001 PROJECT N_1.mdb"</definedName>
    <definedName name="Account_from">#REF!</definedName>
    <definedName name="Account_To">#REF!</definedName>
    <definedName name="ACCR">#REF!,#REF!,#REF!,#REF!,#REF!,#REF!,#REF!,#REF!,#REF!,#REF!,#REF!,#REF!,#REF!,#REF!,#REF!,#REF!</definedName>
    <definedName name="ACCR1">#REF!,#REF!,#REF!,#REF!,#REF!,#REF!,#REF!,#REF!,#REF!,#REF!,#REF!,#REF!,#REF!,#REF!,#REF!,#REF!</definedName>
    <definedName name="ADD._LZ_7819A_им_">#REF!</definedName>
    <definedName name="ammstaf">#REF!</definedName>
    <definedName name="anscount" hidden="1">1</definedName>
    <definedName name="AQ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s">#REF!</definedName>
    <definedName name="as_50">#REF!</definedName>
    <definedName name="as_7">#REF!</definedName>
    <definedName name="AS2DocOpenMode" hidden="1">"AS2DocumentBrowse"</definedName>
    <definedName name="asd">#REF!</definedName>
    <definedName name="asd_50">#REF!</definedName>
    <definedName name="B">#REF!</definedName>
    <definedName name="Basa_cena">#REF!</definedName>
    <definedName name="Base_OptClick">#REF!</definedName>
    <definedName name="Base_OptClick_26">#REF!</definedName>
    <definedName name="Base_OptClick_30">#REF!</definedName>
    <definedName name="Base_OptClick_31">#REF!</definedName>
    <definedName name="Base_OptClick_32">#REF!</definedName>
    <definedName name="Base_OptClick_33">#REF!</definedName>
    <definedName name="Base_OptClick_34">#REF!</definedName>
    <definedName name="Base_OptClick_35">#REF!</definedName>
    <definedName name="Base_OptClick_36">#REF!</definedName>
    <definedName name="Base_OptClick_37">#REF!</definedName>
    <definedName name="Base_OptClick_39">#REF!</definedName>
    <definedName name="Base_OptClick_41">#REF!</definedName>
    <definedName name="Base_OptClick_43">#REF!</definedName>
    <definedName name="Base_OptClick_46">#REF!</definedName>
    <definedName name="Base_OptClick_47">#REF!</definedName>
    <definedName name="Base_OptClick_51">#REF!</definedName>
    <definedName name="Base_OptClick_52">#REF!</definedName>
    <definedName name="Base_OptClick_53">#REF!</definedName>
    <definedName name="Base_OptClick_58">#REF!</definedName>
    <definedName name="Base_OptClick_59">#REF!</definedName>
    <definedName name="Base_OptClick_60">#REF!</definedName>
    <definedName name="Baza_cena">#REF!</definedName>
    <definedName name="bbb">#REF!</definedName>
    <definedName name="bbb_50">#REF!</definedName>
    <definedName name="bbbb">#REF!</definedName>
    <definedName name="bbbbbb">#REF!</definedName>
    <definedName name="bbbbbb_50">#REF!</definedName>
    <definedName name="BLPH1" hidden="1">#REF!</definedName>
    <definedName name="BLPH2" hidden="1">#REF!</definedName>
    <definedName name="bugname">#REF!</definedName>
    <definedName name="Button_219">"ГАС_Ватойл__Калькуляция_Таблица"</definedName>
    <definedName name="cash">#REF!</definedName>
    <definedName name="cash1">#REF!</definedName>
    <definedName name="cash2">#REF!</definedName>
    <definedName name="cashforeign">#REF!</definedName>
    <definedName name="cashlocal">#REF!</definedName>
    <definedName name="ccc">#REF!</definedName>
    <definedName name="ccc_50">#REF!</definedName>
    <definedName name="Cena">#REF!</definedName>
    <definedName name="CityTax">#REF!</definedName>
    <definedName name="CmpName">#REF!</definedName>
    <definedName name="CmpName_14">#REF!</definedName>
    <definedName name="CmpName_15">#REF!</definedName>
    <definedName name="CmpName_16">#REF!</definedName>
    <definedName name="CmpName_23">#REF!</definedName>
    <definedName name="CmpName_28">#REF!</definedName>
    <definedName name="CmpName_29">#REF!</definedName>
    <definedName name="com">#N/A</definedName>
    <definedName name="CompOilPrice">#REF!</definedName>
    <definedName name="CompOt">#REF!</definedName>
    <definedName name="CompRas">#REF!</definedName>
    <definedName name="Con">#REF!</definedName>
    <definedName name="COST1">#REF!</definedName>
    <definedName name="COST2">#REF!</definedName>
    <definedName name="cur_assets">#REF!</definedName>
    <definedName name="CUR_I_Report">#REF!</definedName>
    <definedName name="cur_liab">#REF!</definedName>
    <definedName name="CUR_Report">#REF!</definedName>
    <definedName name="CurMonth">#REF!</definedName>
    <definedName name="CurMonth_23">#REF!</definedName>
    <definedName name="cvvb">#REF!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_">#REF!</definedName>
    <definedName name="Date_From">#REF!</definedName>
    <definedName name="Date_To">#REF!</definedName>
    <definedName name="ddddssa">#REF!</definedName>
    <definedName name="DevCap">#REF!</definedName>
    <definedName name="divid">#REF!</definedName>
    <definedName name="Division">#REF!</definedName>
    <definedName name="DPAYB">#REF!</definedName>
    <definedName name="DrillCap">#REF!</definedName>
    <definedName name="DutyTax">#REF!</definedName>
    <definedName name="e">#REF!</definedName>
    <definedName name="e_23">#REF!</definedName>
    <definedName name="e_28">#REF!</definedName>
    <definedName name="e_29">#REF!</definedName>
    <definedName name="edizm">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_50">#REF!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_50">#REF!</definedName>
    <definedName name="eee_7">#REF!</definedName>
    <definedName name="Emp_No">NA()</definedName>
    <definedName name="Enterprise">#REF!</definedName>
    <definedName name="EUR">#REF!</definedName>
    <definedName name="ew">#REF!</definedName>
    <definedName name="Excel_BuiltIn_Criteria">#REF!</definedName>
    <definedName name="Excel_BuiltIn_Database">#REF!</definedName>
    <definedName name="ExcTax">#REF!</definedName>
    <definedName name="f">#REF!</definedName>
    <definedName name="FacilCap">#REF!</definedName>
    <definedName name="fef">#REF!</definedName>
    <definedName name="fef_50">#REF!</definedName>
    <definedName name="fefe">#REF!</definedName>
    <definedName name="ffg">#REF!</definedName>
    <definedName name="fg">#REF!</definedName>
    <definedName name="Field">#REF!</definedName>
    <definedName name="Field_Eng">#REF!</definedName>
    <definedName name="Field_Rus">#REF!</definedName>
    <definedName name="fil">#REF!</definedName>
    <definedName name="Filename">#REF!</definedName>
    <definedName name="Finish">#REF!</definedName>
    <definedName name="FIXASSETS1">#REF!</definedName>
    <definedName name="FIXASSETS2">#REF!</definedName>
    <definedName name="FixOp">#REF!</definedName>
    <definedName name="FixWOp">#REF!</definedName>
    <definedName name="forma">#REF!</definedName>
    <definedName name="FYear">#REF!</definedName>
    <definedName name="FYear_23">#REF!</definedName>
    <definedName name="FYear_28">#REF!</definedName>
    <definedName name="FYear_29">#REF!</definedName>
    <definedName name="GetSANDValue">#REF!</definedName>
    <definedName name="GetVal">#REF!</definedName>
    <definedName name="ggg">#REF!</definedName>
    <definedName name="gngn">#REF!</definedName>
    <definedName name="god">#REF!</definedName>
    <definedName name="Grand_Total">NA()</definedName>
    <definedName name="GrCOS">#REF!</definedName>
    <definedName name="GrCOS_29">#REF!</definedName>
    <definedName name="grg">#REF!</definedName>
    <definedName name="GrGA">#REF!</definedName>
    <definedName name="GrGA_29">#REF!</definedName>
    <definedName name="GrSales">#REF!</definedName>
    <definedName name="GrSales_29">#REF!</definedName>
    <definedName name="hg">#N/A</definedName>
    <definedName name="hgg">#REF!</definedName>
    <definedName name="hghghg">#REF!</definedName>
    <definedName name="hhh">#REF!</definedName>
    <definedName name="hhh_50">#REF!</definedName>
    <definedName name="hhhhhhh">#REF!</definedName>
    <definedName name="hjhkj">#N/A</definedName>
    <definedName name="i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i">#REF!</definedName>
    <definedName name="iii_50">#REF!</definedName>
    <definedName name="IncTax">#REF!</definedName>
    <definedName name="INDASS1">#REF!</definedName>
    <definedName name="INDASS2">#REF!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SHOD1">#REF!</definedName>
    <definedName name="ISHOD2_1">#REF!</definedName>
    <definedName name="ISHOD2_2">#REF!</definedName>
    <definedName name="j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#N/A</definedName>
    <definedName name="kate">#REF!</definedName>
    <definedName name="kjjg">#REF!</definedName>
    <definedName name="kk">#REF!</definedName>
    <definedName name="kkkk">#REF!</definedName>
    <definedName name="Kod">#REF!</definedName>
    <definedName name="koeff1">#REF!</definedName>
    <definedName name="koeff2">#REF!</definedName>
    <definedName name="koeff3">#REF!</definedName>
    <definedName name="koeff4">#REF!</definedName>
    <definedName name="koeff5">#REF!</definedName>
    <definedName name="KREDIT1">#REF!</definedName>
    <definedName name="KREDIT2">#REF!</definedName>
    <definedName name="kurs">#REF!</definedName>
    <definedName name="Kurs1">#REF!</definedName>
    <definedName name="Kurs2">#REF!</definedName>
    <definedName name="Kurs3">#REF!</definedName>
    <definedName name="l">#REF!</definedName>
    <definedName name="labor_costs">#REF!</definedName>
    <definedName name="Lang">#REF!</definedName>
    <definedName name="LANGUAGE">#REF!</definedName>
    <definedName name="lastcolumn">#REF!</definedName>
    <definedName name="lg">#REF!</definedName>
    <definedName name="LISING1">#REF!</definedName>
    <definedName name="List_Org">#REF!</definedName>
    <definedName name="lll">#REF!</definedName>
    <definedName name="lll_50">#REF!</definedName>
    <definedName name="llll">#REF!</definedName>
    <definedName name="llll_50">#REF!</definedName>
    <definedName name="lv">#REF!</definedName>
    <definedName name="MAXWC">#REF!</definedName>
    <definedName name="Method">#REF!</definedName>
    <definedName name="MINCASH">#REF!</definedName>
    <definedName name="minlabor_costs">#REF!</definedName>
    <definedName name="MINPROFIT">#REF!</definedName>
    <definedName name="mmmm">#REF!</definedName>
    <definedName name="mmmm_50">#REF!</definedName>
    <definedName name="mmmmmm">#REF!</definedName>
    <definedName name="Money1">#REF!</definedName>
    <definedName name="MONEY11">#REF!</definedName>
    <definedName name="Money2">#REF!</definedName>
    <definedName name="Money21">#REF!</definedName>
    <definedName name="MoneyR">#REF!</definedName>
    <definedName name="moun1">#REF!</definedName>
    <definedName name="moun10">#REF!</definedName>
    <definedName name="moun11">#REF!</definedName>
    <definedName name="moun12">#REF!</definedName>
    <definedName name="moun2">#REF!</definedName>
    <definedName name="moun3">#REF!</definedName>
    <definedName name="moun4">#REF!</definedName>
    <definedName name="moun5">#REF!</definedName>
    <definedName name="moun6">#REF!</definedName>
    <definedName name="moun7">#REF!</definedName>
    <definedName name="moun8">#REF!</definedName>
    <definedName name="moun9">#REF!</definedName>
    <definedName name="Multiply">#REF!</definedName>
    <definedName name="Multiply_29">#REF!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MEF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n">#REF!</definedName>
    <definedName name="nnmmm">#REF!</definedName>
    <definedName name="nnn">#REF!</definedName>
    <definedName name="nnnn">#REF!</definedName>
    <definedName name="nnnnn">#REF!</definedName>
    <definedName name="nnnnnn">#REF!</definedName>
    <definedName name="npi">#REF!</definedName>
    <definedName name="NPVR">#REF!</definedName>
    <definedName name="OilPrice">#REF!</definedName>
    <definedName name="OilProd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oo">#REF!</definedName>
    <definedName name="oooo_50">#REF!</definedName>
    <definedName name="org">#REF!</definedName>
    <definedName name="OTCST1">#REF!</definedName>
    <definedName name="OTCST2">#REF!</definedName>
    <definedName name="OTCST3">#REF!</definedName>
    <definedName name="Other_Account_From">#REF!</definedName>
    <definedName name="Other_Account_To">#REF!</definedName>
    <definedName name="OTHER_COST2">#REF!</definedName>
    <definedName name="OTHER_COST3">#REF!</definedName>
    <definedName name="OTHERCOST1">#REF!</definedName>
    <definedName name="Output_Directory">#REF!</definedName>
    <definedName name="p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ARAM1_1">#REF!</definedName>
    <definedName name="PARAM1_2">#REF!</definedName>
    <definedName name="PARAM2">#REF!</definedName>
    <definedName name="PARSENS1_1">#REF!</definedName>
    <definedName name="PARSENS1_2">#REF!</definedName>
    <definedName name="PARSENS2">#REF!</definedName>
    <definedName name="period">#REF!</definedName>
    <definedName name="Period_From">#REF!</definedName>
    <definedName name="Period_To">#REF!</definedName>
    <definedName name="Pg1_Chrg_Totals">NA()</definedName>
    <definedName name="Pg1_NChrg_Totals">NA()</definedName>
    <definedName name="pi">#REF!</definedName>
    <definedName name="plan1">#REF!</definedName>
    <definedName name="plan10">#REF!</definedName>
    <definedName name="plan11">#REF!</definedName>
    <definedName name="plan12">#REF!</definedName>
    <definedName name="plan2">#REF!</definedName>
    <definedName name="plan3">#REF!</definedName>
    <definedName name="plan4">#REF!</definedName>
    <definedName name="plan5">#REF!</definedName>
    <definedName name="plan6">#REF!</definedName>
    <definedName name="plan7">#REF!</definedName>
    <definedName name="plan8">#REF!</definedName>
    <definedName name="plan9">#REF!</definedName>
    <definedName name="predpriyatiya">#REF!</definedName>
    <definedName name="Previous_Eng">#REF!</definedName>
    <definedName name="Previous_Rus">#REF!</definedName>
    <definedName name="Pring_Titles">#REF!</definedName>
    <definedName name="PRINT">#REF!</definedName>
    <definedName name="PRINT_SENS">#REF!</definedName>
    <definedName name="PRO">#REF!</definedName>
    <definedName name="Prod_str">#REF!</definedName>
    <definedName name="PROD1">#REF!</definedName>
    <definedName name="PROD2">#REF!</definedName>
    <definedName name="Product_Str">#REF!</definedName>
    <definedName name="project">#REF!</definedName>
    <definedName name="Project_name">#REF!</definedName>
    <definedName name="PropTax">#REF!</definedName>
    <definedName name="PROT_22" localSheetId="0">P3_PROT_22,P4_PROT_22,P5_PROT_22</definedName>
    <definedName name="PROT_22">P3_PROT_22,P4_PROT_22,P5_PROT_22</definedName>
    <definedName name="PutHeader">#REF!</definedName>
    <definedName name="q">#REF!</definedName>
    <definedName name="qFact">#REF!</definedName>
    <definedName name="qFact_BS">#REF!</definedName>
    <definedName name="qFact_BS_28">#REF!</definedName>
    <definedName name="qFact_BS_29">#REF!</definedName>
    <definedName name="qFact_PL">#REF!</definedName>
    <definedName name="qFact_PL_28">#REF!</definedName>
    <definedName name="qFact_PL_29">#REF!</definedName>
    <definedName name="qPlan">#REF!</definedName>
    <definedName name="qPlan_28">#REF!</definedName>
    <definedName name="qPlan_29">#REF!</definedName>
    <definedName name="qPlan_BS">#REF!</definedName>
    <definedName name="qPlan_BS_28">#REF!</definedName>
    <definedName name="qPlan_BS_29">#REF!</definedName>
    <definedName name="qPlan_PL">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_50">#REF!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eport1">#REF!</definedName>
    <definedName name="qReport1_28">#REF!</definedName>
    <definedName name="qReport1_29">#REF!</definedName>
    <definedName name="qw" hidden="1">{#N/A,#N/A,TRUE,"Fields";#N/A,#N/A,TRUE,"Sens"}</definedName>
    <definedName name="RAZMER1">#REF!</definedName>
    <definedName name="RAZMER2">#REF!</definedName>
    <definedName name="RAZMER3">#REF!</definedName>
    <definedName name="Rcash1">#REF!</definedName>
    <definedName name="Rcash2">#REF!</definedName>
    <definedName name="Rcr_oth1">#REF!</definedName>
    <definedName name="Rcr_oth2">#REF!</definedName>
    <definedName name="Rcred1">#REF!</definedName>
    <definedName name="Rcred2">#REF!</definedName>
    <definedName name="RD">#REF!</definedName>
    <definedName name="Rdeb1">#REF!</definedName>
    <definedName name="Rdeb2">#REF!</definedName>
    <definedName name="Real_OptClick">#REF!</definedName>
    <definedName name="Real_OptClick_26">#REF!</definedName>
    <definedName name="Real_OptClick_30">#REF!</definedName>
    <definedName name="Real_OptClick_31">#REF!</definedName>
    <definedName name="Real_OptClick_32">#REF!</definedName>
    <definedName name="Real_OptClick_33">#REF!</definedName>
    <definedName name="Real_OptClick_34">#REF!</definedName>
    <definedName name="Real_OptClick_35">#REF!</definedName>
    <definedName name="Real_OptClick_36">#REF!</definedName>
    <definedName name="Real_OptClick_37">#REF!</definedName>
    <definedName name="Real_OptClick_39">#REF!</definedName>
    <definedName name="Real_OptClick_41">#REF!</definedName>
    <definedName name="Real_OptClick_43">#REF!</definedName>
    <definedName name="Real_OptClick_46">#REF!</definedName>
    <definedName name="Real_OptClick_47">#REF!</definedName>
    <definedName name="Real_OptClick_51">#REF!</definedName>
    <definedName name="Real_OptClick_52">#REF!</definedName>
    <definedName name="Real_OptClick_53">#REF!</definedName>
    <definedName name="Real_OptClick_58">#REF!</definedName>
    <definedName name="Real_OptClick_59">#REF!</definedName>
    <definedName name="Real_OptClick_60">#REF!</definedName>
    <definedName name="region_name">#REF!</definedName>
    <definedName name="regionException_flag">#REF!</definedName>
    <definedName name="Rep_cur">#REF!</definedName>
    <definedName name="revenues">#REF!</definedName>
    <definedName name="rew">#REF!</definedName>
    <definedName name="rew_50">#REF!</definedName>
    <definedName name="Rfexp1">#REF!</definedName>
    <definedName name="Rfexp2">#REF!</definedName>
    <definedName name="Rliab1">#REF!</definedName>
    <definedName name="Rliab2">#REF!</definedName>
    <definedName name="Roth1">#REF!</definedName>
    <definedName name="Roth2">#REF!</definedName>
    <definedName name="RoyTax">#REF!</definedName>
    <definedName name="RPrub.rub.___________газ__">#REF!</definedName>
    <definedName name="RPrub.rub._Газ_ГПЗ">#REF!</definedName>
    <definedName name="RPrub.rub.ADD._AC_60C_им_">#REF!</definedName>
    <definedName name="RPrub.rub.ADD._C_150_от_">#REF!</definedName>
    <definedName name="RPrub.rub.ADD._DF_11">#REF!</definedName>
    <definedName name="RPrub.rub.ADD._LZ_4970_им_">#REF!</definedName>
    <definedName name="RPrub.rub.ADD._LZ_6662_им_">#REF!</definedName>
    <definedName name="RPrub.rub.ADD._LZ_7401_им_">#REF!</definedName>
    <definedName name="RPrub.rub.ADD._LZ_7401B_им_">#REF!</definedName>
    <definedName name="RPrub.rub.ADD._LZ_859_им_">#REF!</definedName>
    <definedName name="RPrub.rub.ADD._PMA_D_30__от_">#REF!</definedName>
    <definedName name="RPrub.rub.ADD._SAP_110_им_">#REF!</definedName>
    <definedName name="RPrub.rub.ADD._SAP_177_им_">#REF!</definedName>
    <definedName name="RPrub.rub.ADD._SAP_2055_им_">#REF!</definedName>
    <definedName name="RPrub.rub.ADD._SAP_2061_им_">#REF!</definedName>
    <definedName name="RPrub.rub.ADD._SAP_2076__им_">#REF!</definedName>
    <definedName name="RPrub.rub.ADD._XHV1_4__им_">#REF!</definedName>
    <definedName name="RPrub.rub.ADD._XHV1_5_2__им_">#REF!</definedName>
    <definedName name="RPrub.rub.ADD._АГИДОЛ_от_">#REF!</definedName>
    <definedName name="RPrub.rub.ADD._БMA_5_от_">#REF!</definedName>
    <definedName name="RPrub.rub.ADD.BNIINP_360_от_">#REF!</definedName>
    <definedName name="RPrub.rub.ADD.C_5A_от_">#REF!</definedName>
    <definedName name="RPrub.rub.ADD.DZ2_5_PDN_1595">#REF!</definedName>
    <definedName name="RPrub.rub.ADD.KHД._от_">#REF!</definedName>
    <definedName name="RPrub.rub.ADD.PMA_D_100__от_">#REF!</definedName>
    <definedName name="RPrub.rub.ADD.ВNIINP_354_от_">#REF!</definedName>
    <definedName name="RPrub.rub.ADD.ОЛОА_246_им_">#REF!</definedName>
    <definedName name="RPrub.rub.ADD.ЦИАТИМ_339_от_">#REF!</definedName>
    <definedName name="RPrub.rub.ADD_ШЕЛВИС_50_100_">#REF!</definedName>
    <definedName name="RPrub.rub.ANGLAMOL_6085_им_">#REF!</definedName>
    <definedName name="RPrub.rub.DZ2_5_Парафлоу_430">#REF!</definedName>
    <definedName name="RPrub.rub.HCK_1_от_">#REF!</definedName>
    <definedName name="RPrub.rub.M12Б">#REF!</definedName>
    <definedName name="RPrub.rub.MTBЕ">#REF!</definedName>
    <definedName name="RPrub.rub.Алкилбензин">#REF!</definedName>
    <definedName name="RPrub.rub.Бентол">#REF!</definedName>
    <definedName name="RPrub.rub.Бутан_25_10_W_">#REF!</definedName>
    <definedName name="RPrub.rub.Верещагино">#REF!</definedName>
    <definedName name="RPrub.rub.Газ._конденсат">#REF!</definedName>
    <definedName name="RPrub.rub.Гексановая_фракция">#REF!</definedName>
    <definedName name="RPrub.rub.ДЕТЕРСОЛ_от_">#REF!</definedName>
    <definedName name="RPrub.rub.Диз.топл._З_0.2_35__">#REF!</definedName>
    <definedName name="RPrub.rub.Диз.топл._Л_0.1_62__">#REF!</definedName>
    <definedName name="RPrub.rub.Дипроксамин_от_">#REF!</definedName>
    <definedName name="RPrub.rub.Изобутан">#REF!</definedName>
    <definedName name="RPrub.rub.изопентан">#REF!</definedName>
    <definedName name="RPrub.rub.Каменный_Лог">#REF!</definedName>
    <definedName name="RPrub.rub.Кунгур">#REF!</definedName>
    <definedName name="RPrub.rub.Мазут__100__">#REF!</definedName>
    <definedName name="RPrub.rub.Мазут__40__">#REF!</definedName>
    <definedName name="RPrub.rub.Мазут_зол.__100_2.0">#REF!</definedName>
    <definedName name="RPrub.rub.Мазут_зол.__100_3.5">#REF!</definedName>
    <definedName name="RPrub.rub.Мазут_зол._100_2.0">#REF!</definedName>
    <definedName name="RPrub.rub.Мазут_зол._40_2.0">#REF!</definedName>
    <definedName name="RPrub.rub.Мазут_м_з_100_2.0">#REF!</definedName>
    <definedName name="RPrub.rub.Мазут_м_з_100_3.5">#REF!</definedName>
    <definedName name="RPrub.rub.Мазут_м_з_40_2.0">#REF!</definedName>
    <definedName name="RPrub.rub.Мазут_м_з_40_3.5">#REF!</definedName>
    <definedName name="RPrub.rub.Метан">#REF!</definedName>
    <definedName name="RPrub.rub.Мотоалкилат">#REF!</definedName>
    <definedName name="RPrub.rub.Оса">#REF!</definedName>
    <definedName name="RPrub.rub.ПАО_4__им_">#REF!</definedName>
    <definedName name="RPrub.rub.ПАО_6_им_">#REF!</definedName>
    <definedName name="RPrub.rub.Парадин_им_">#REF!</definedName>
    <definedName name="RPrub.rub.Паранокс_2281">#REF!</definedName>
    <definedName name="RPrub.rub.Паратон_8900">#REF!</definedName>
    <definedName name="RPrub.rub.Парафин_Т1__">#REF!</definedName>
    <definedName name="RPrub.rub.Парафлоу_387">#REF!</definedName>
    <definedName name="RPrub.rub.пентан_амилен.фр.">#REF!</definedName>
    <definedName name="RPrub.rub.ПЛЕКСОЛ_им_">#REF!</definedName>
    <definedName name="RPrub.rub.ПМС_200A_от_">#REF!</definedName>
    <definedName name="RPrub.rub.Присадка_АФК_от_">#REF!</definedName>
    <definedName name="RPrub.rub.Присадки_SHELL">#REF!</definedName>
    <definedName name="RPrub.rub.Сепафлюкс3137_им_">#REF!</definedName>
    <definedName name="RPrub.rub.Сепафлюкс3153_им_">#REF!</definedName>
    <definedName name="RPrub.rub.Сургут__малосернистая_">#REF!</definedName>
    <definedName name="RPrub.rub.Сургут_Когалым">#REF!</definedName>
    <definedName name="RPrub.rub.Сургут_Лангепас">#REF!</definedName>
    <definedName name="RPrub.rub.Сухой_газ_25_10">#REF!</definedName>
    <definedName name="RPrub.rub.фетерол">#REF!</definedName>
    <definedName name="RPrub.rub.ХАЙТЕК_60_60_им_">#REF!</definedName>
    <definedName name="RPrub.rub.ХАЙТЕК_9420_им_">#REF!</definedName>
    <definedName name="RPrub.rub.ХАЙТЕК_E609_им_">#REF!</definedName>
    <definedName name="RPrub.rub.ХАЙТЕК_Е320_им_">#REF!</definedName>
    <definedName name="RPrub.rub.ШЕЛВИС_50_5__им_">#REF!</definedName>
    <definedName name="RPrub.rub.Эфирная_головка">#REF!</definedName>
    <definedName name="RPrub.р2.ВЕЛС_супер_ТУРБО">#REF!</definedName>
    <definedName name="RPrub.р2.Диз.топл._ДЗп_0.2">#REF!</definedName>
    <definedName name="RPrub.р2.Диз.топл._Л_0.2_62">#REF!</definedName>
    <definedName name="RPrub.р2.Диз.топл._Л_0.5_62">#REF!</definedName>
    <definedName name="RPrub.р2.М_8Г2K">#REF!</definedName>
    <definedName name="RPrub.р2.Мазут__100">#REF!</definedName>
    <definedName name="RPrub.р2.Мазут__100__экспорт_">#REF!</definedName>
    <definedName name="RPrub.р2.Мазут__40___экспорт_">#REF!</definedName>
    <definedName name="RPrub.р2.Мазут_40">#REF!</definedName>
    <definedName name="RPrub.р2.Мазут_зол.__100_2.0">#REF!</definedName>
    <definedName name="RPrub.р2.Мазут_зол.__100_3.5">#REF!</definedName>
    <definedName name="RPrub.р2.Мазут_м_з_100_3.5">#REF!</definedName>
    <definedName name="RPrub.р2.Мазут_м_з_40_3.5">#REF!</definedName>
    <definedName name="RPtn.tn.">#REF!</definedName>
    <definedName name="RPtn.tn.___________газ__">#REF!</definedName>
    <definedName name="RPtn.tn.________газ">#REF!</definedName>
    <definedName name="RPtn.tn.______сырье_на_переработку">#REF!</definedName>
    <definedName name="RPtn.tn._Газ_ГПЗ">#REF!</definedName>
    <definedName name="RPtn.tn.ADD._AC_60C_им_">#REF!</definedName>
    <definedName name="RPtn.tn.ADD._C_150_от_">#REF!</definedName>
    <definedName name="RPtn.tn.ADD._DF_11">#REF!</definedName>
    <definedName name="RPtn.tn.ADD._LZ_4970_им_">#REF!</definedName>
    <definedName name="RPtn.tn.ADD._LZ_6662_им_">#REF!</definedName>
    <definedName name="RPtn.tn.ADD._LZ_7401_им_">#REF!</definedName>
    <definedName name="RPtn.tn.ADD._LZ_7401B_им_">#REF!</definedName>
    <definedName name="RPtn.tn.ADD._LZ_859_им_">#REF!</definedName>
    <definedName name="RPtn.tn.ADD._PMA_D_30__от_">#REF!</definedName>
    <definedName name="RPtn.tn.ADD._SAP_110_им_">#REF!</definedName>
    <definedName name="RPtn.tn.ADD._SAP_177_им_">#REF!</definedName>
    <definedName name="RPtn.tn.ADD._SAP_2055_им_">#REF!</definedName>
    <definedName name="RPtn.tn.ADD._SAP_2061_им_">#REF!</definedName>
    <definedName name="RPtn.tn.ADD._SAP_2076__им_">#REF!</definedName>
    <definedName name="RPtn.tn.ADD._XHV1_4__им_">#REF!</definedName>
    <definedName name="RPtn.tn.ADD._XHV1_5_2__им_">#REF!</definedName>
    <definedName name="RPtn.tn.ADD._АГИДОЛ_от_">#REF!</definedName>
    <definedName name="RPtn.tn.ADD._БMA_5_от_">#REF!</definedName>
    <definedName name="RPtn.tn.ADD.BNIINP_360_от_">#REF!</definedName>
    <definedName name="RPtn.tn.ADD.C_5A_от_">#REF!</definedName>
    <definedName name="RPtn.tn.ADD.DZ2_5_PDN_1595">#REF!</definedName>
    <definedName name="RPtn.tn.ADD.KHД._от_">#REF!</definedName>
    <definedName name="RPtn.tn.ADD.PMA_D_100__от_">#REF!</definedName>
    <definedName name="RPtn.tn.ADD.ВNIINP_354_от_">#REF!</definedName>
    <definedName name="RPtn.tn.ADD.ОЛОА_246_им_">#REF!</definedName>
    <definedName name="RPtn.tn.ADD.ОЛОА_4373p_им_">#REF!</definedName>
    <definedName name="RPtn.tn.ADD.ЦИАТИМ_339_от_">#REF!</definedName>
    <definedName name="RPtn.tn.ADD_ШЕЛВИС_50_100_">#REF!</definedName>
    <definedName name="RPtn.tn.ANGLAMOL_6085_им_">#REF!</definedName>
    <definedName name="RPtn.tn.Cерная_кислота">#REF!</definedName>
    <definedName name="RPtn.tn.DZ2_5_Парафлоу_430">#REF!</definedName>
    <definedName name="RPtn.tn.HCK_1_от_">#REF!</definedName>
    <definedName name="RPtn.tn.M12Б">#REF!</definedName>
    <definedName name="RPtn.tn.MTBЕ">#REF!</definedName>
    <definedName name="RPtn.tn.SAE_10_">#REF!</definedName>
    <definedName name="RPtn.tn.SAE_20">#REF!</definedName>
    <definedName name="RPtn.tn.SAE_30_">#REF!</definedName>
    <definedName name="RPtn.tn.SAE_40_">#REF!</definedName>
    <definedName name="RPtn.tn.SAP_2055">#REF!</definedName>
    <definedName name="RPtn.tn.А_76__экспорт_">#REF!</definedName>
    <definedName name="RPtn.tn.А_76_н_э">#REF!</definedName>
    <definedName name="RPtn.tn.А_92">#REF!</definedName>
    <definedName name="RPtn.tn.Автобензин_всего">#REF!</definedName>
    <definedName name="RPtn.tn.Аи_95">#REF!</definedName>
    <definedName name="RPtn.tn.Аи_98">#REF!</definedName>
    <definedName name="RPtn.tn.Алкилбензин">#REF!</definedName>
    <definedName name="RPtn.tn.Безвозвратные_потери">#REF!</definedName>
    <definedName name="RPtn.tn.Бензин_пиролиза">#REF!</definedName>
    <definedName name="RPtn.tn.Бензин_прямогонный_">#REF!</definedName>
    <definedName name="RPtn.tn.Бензол_нефтяной">#REF!</definedName>
    <definedName name="RPtn.tn.Бентол">#REF!</definedName>
    <definedName name="RPtn.tn.Битум_всего">#REF!</definedName>
    <definedName name="RPtn.tn.Битум_дорожный_60_90">#REF!</definedName>
    <definedName name="RPtn.tn.Битум_дорожный_модиф.">#REF!</definedName>
    <definedName name="RPtn.tn.Битум_строительный_70_30">#REF!</definedName>
    <definedName name="RPtn.tn.БНК_40_180">#REF!</definedName>
    <definedName name="RPtn.tn.Бутан_25_10_W_">#REF!</definedName>
    <definedName name="RPtn.tn.в_т.ч._жидкое">#REF!</definedName>
    <definedName name="RPtn.tn.Вакуумный_газойль">#REF!</definedName>
    <definedName name="RPtn.tn.Вакуумный_газойль_с_прис.">#REF!</definedName>
    <definedName name="RPtn.tn.ВЕЛС._HD._EXTR.">#REF!</definedName>
    <definedName name="RPtn.tn.ВЕЛС_1">#REF!</definedName>
    <definedName name="RPtn.tn.ВЕЛС_2">#REF!</definedName>
    <definedName name="RPtn.tn.ВЕЛС_норд">#REF!</definedName>
    <definedName name="RPtn.tn.ВЕЛС_супер">#REF!</definedName>
    <definedName name="RPtn.tn.ВЕЛС_супер_ТУРБО">#REF!</definedName>
    <definedName name="RPtn.tn.ВЕЛС_ТМ">#REF!</definedName>
    <definedName name="RPtn.tn.ВЕЛС_транс_3">#REF!</definedName>
    <definedName name="RPtn.tn.ВЕЛС_транс_5">#REF!</definedName>
    <definedName name="RPtn.tn.Верещагино">#REF!</definedName>
    <definedName name="RPtn.tn.Газ._конденсат">#REF!</definedName>
    <definedName name="RPtn.tn.Газойль_вид_1__Л_0.05_">#REF!</definedName>
    <definedName name="RPtn.tn.Газойль_вид_2__Л_0.1_">#REF!</definedName>
    <definedName name="RPtn.tn.Газойль_вид_3_Л_0.2_">#REF!</definedName>
    <definedName name="RPtn.tn.Газы_на_ГПЗ">#REF!</definedName>
    <definedName name="RPtn.tn.Газы_на_ТЭЦ">#REF!</definedName>
    <definedName name="RPtn.tn.Гач_">#REF!</definedName>
    <definedName name="RPtn.tn.Гексановая_фракция">#REF!</definedName>
    <definedName name="RPtn.tn.Гудрон">#REF!</definedName>
    <definedName name="RPtn.tn.ДЕТЕРСОЛ_от_">#REF!</definedName>
    <definedName name="RPtn.tn.Дзп_0.2">#REF!</definedName>
    <definedName name="RPtn.tn.ДЗп_0.5">#REF!</definedName>
    <definedName name="RPtn.tn.диз.топл._L_01_62">#REF!</definedName>
    <definedName name="RPtn.tn.диз.топл._L_01_эксп.">#REF!</definedName>
    <definedName name="RPtn.tn.Диз.топл._З_0.2___экспорт_">#REF!</definedName>
    <definedName name="RPtn.tn.Диз.топл._З_0.2_35">#REF!</definedName>
    <definedName name="RPtn.tn.Диз.топл._З_0.2_35__">#REF!</definedName>
    <definedName name="RPtn.tn.Диз.топл._З_0.5_35">#REF!</definedName>
    <definedName name="RPtn.tn.Диз.топл._Л_0.1_62">#REF!</definedName>
    <definedName name="RPtn.tn.Диз.топл._Л_0.1_62__">#REF!</definedName>
    <definedName name="RPtn.tn.Диз.топл._Л_0.2_40">#REF!</definedName>
    <definedName name="RPtn.tn.Диз.топл._Л_0.2_62">#REF!</definedName>
    <definedName name="RPtn.tn.Диз.топл._Л_0.5_62">#REF!</definedName>
    <definedName name="RPtn.tn.Диз.топливо_всего">#REF!</definedName>
    <definedName name="RPtn.tn.Диз_топл_А_0.2_35">#REF!</definedName>
    <definedName name="RPtn.tn.Дипроксамин_от_">#REF!</definedName>
    <definedName name="RPtn.tn.Дюрасин_164">#REF!</definedName>
    <definedName name="RPtn.tn.И_12А">#REF!</definedName>
    <definedName name="RPtn.tn.И_20А">#REF!</definedName>
    <definedName name="RPtn.tn.И_30А">#REF!</definedName>
    <definedName name="RPtn.tn.И_40А">#REF!</definedName>
    <definedName name="RPtn.tn.И_50А">#REF!</definedName>
    <definedName name="RPtn.tn.ИГП_18">#REF!</definedName>
    <definedName name="RPtn.tn.ИГП_30">#REF!</definedName>
    <definedName name="RPtn.tn.ИГП_38">#REF!</definedName>
    <definedName name="RPtn.tn.ИГП_49">#REF!</definedName>
    <definedName name="RPtn.tn.Изм.остатков_компонентов">#REF!</definedName>
    <definedName name="RPtn.tn.Изобутан">#REF!</definedName>
    <definedName name="RPtn.tn.изопентан">#REF!</definedName>
    <definedName name="RPtn.tn.ИТОГО">#REF!</definedName>
    <definedName name="RPtn.tn.К_3_">#REF!</definedName>
    <definedName name="RPtn.tn.Каменный_Лог">#REF!</definedName>
    <definedName name="RPtn.tn.Кислород">#REF!</definedName>
    <definedName name="RPtn.tn.Кокс_всего">#REF!</definedName>
    <definedName name="RPtn.tn.Кокс_крупнокусковый">#REF!</definedName>
    <definedName name="RPtn.tn.Кокс_мелкий">#REF!</definedName>
    <definedName name="RPtn.tn.Кокс_суммарный_электродный">#REF!</definedName>
    <definedName name="RPtn.tn.Ком.вязкий">#REF!</definedName>
    <definedName name="RPtn.tn.Ком.остаточный">#REF!</definedName>
    <definedName name="RPtn.tn.Ком.средневязкий">#REF!</definedName>
    <definedName name="RPtn.tn.Компоненты_всего">#REF!</definedName>
    <definedName name="RPtn.tn.Кратон_1101М">#REF!</definedName>
    <definedName name="RPtn.tn.Кунгур">#REF!</definedName>
    <definedName name="RPtn.tn.ЛУКойл_Арктик_1_L">#REF!</definedName>
    <definedName name="RPtn.tn.ЛУКойл_Арктик_1_S">#REF!</definedName>
    <definedName name="RPtn.tn.ЛУКойл_Арктик_1_Э">#REF!</definedName>
    <definedName name="RPtn.tn.ЛУКойл_Люкс">#REF!</definedName>
    <definedName name="RPtn.tn.ЛУКойл_Супер">#REF!</definedName>
    <definedName name="RPtn.tn.М_10_Г2ЦС">#REF!</definedName>
    <definedName name="RPtn.tn.М_10В2">#REF!</definedName>
    <definedName name="RPtn.tn.М_10Г2">#REF!</definedName>
    <definedName name="RPtn.tn.М_10Г2__и_">#REF!</definedName>
    <definedName name="RPtn.tn.М_10Г2К">#REF!</definedName>
    <definedName name="RPtn.tn.М_10ДМ">#REF!</definedName>
    <definedName name="RPtn.tn.М_10ДМ__и_">#REF!</definedName>
    <definedName name="RPtn.tn.М_14_Г2ЦС">#REF!</definedName>
    <definedName name="RPtn.tn.М_14Б">#REF!</definedName>
    <definedName name="RPtn.tn.М_14В2">#REF!</definedName>
    <definedName name="RPtn.tn.М_16_Г2ЦС">#REF!</definedName>
    <definedName name="RPtn.tn.М_8В">#REF!</definedName>
    <definedName name="RPtn.tn.М_8В2">#REF!</definedName>
    <definedName name="RPtn.tn.М_8Ви">#REF!</definedName>
    <definedName name="RPtn.tn.М_8Г2">#REF!</definedName>
    <definedName name="RPtn.tn.М_8Г2__и_">#REF!</definedName>
    <definedName name="RPtn.tn.М_8Г2K">#REF!</definedName>
    <definedName name="RPtn.tn.М_8ДМ">#REF!</definedName>
    <definedName name="RPtn.tn.Мазут__100__">#REF!</definedName>
    <definedName name="RPtn.tn.Мазут__40__">#REF!</definedName>
    <definedName name="RPtn.tn.Мазут_зол._100_2.0">#REF!</definedName>
    <definedName name="RPtn.tn.Мазут_зол._100_3.5">#REF!</definedName>
    <definedName name="RPtn.tn.Мазут_зол._40_2.0">#REF!</definedName>
    <definedName name="RPtn.tn.Мазут_м_з_100_2.0">#REF!</definedName>
    <definedName name="RPtn.tn.Мазут_м_з_40_2.0">#REF!</definedName>
    <definedName name="RPtn.tn.Мазут_м_з_40_3.5">#REF!</definedName>
    <definedName name="RPtn.tn.Мазут_товарный_всего">#REF!</definedName>
    <definedName name="RPtn.tn.Мазут_флотский">#REF!</definedName>
    <definedName name="RPtn.tn.Масла_всего">#REF!</definedName>
    <definedName name="RPtn.tn.Метан">#REF!</definedName>
    <definedName name="RPtn.tn.Мотоалкилат">#REF!</definedName>
    <definedName name="RPtn.tn.Нефтепродукты_на_соб.нужды">#REF!</definedName>
    <definedName name="RPtn.tn.Оса">#REF!</definedName>
    <definedName name="RPtn.tn.П_2">#REF!</definedName>
    <definedName name="RPtn.tn.ПАО_4__им_">#REF!</definedName>
    <definedName name="RPtn.tn.ПАО_6_им_">#REF!</definedName>
    <definedName name="RPtn.tn.Парадин_им_">#REF!</definedName>
    <definedName name="RPtn.tn.Паранокс_2281">#REF!</definedName>
    <definedName name="RPtn.tn.Паратон_8900">#REF!</definedName>
    <definedName name="RPtn.tn.Парафин_всего">#REF!</definedName>
    <definedName name="RPtn.tn.Парафин_НС">#REF!</definedName>
    <definedName name="RPtn.tn.Парафин_Т1">#REF!</definedName>
    <definedName name="RPtn.tn.Парафин_Т1__">#REF!</definedName>
    <definedName name="RPtn.tn.Парафин_Т1__экспорт_">#REF!</definedName>
    <definedName name="RPtn.tn.Парафлоу_387">#REF!</definedName>
    <definedName name="RPtn.tn.пентан_амилен.фр.">#REF!</definedName>
    <definedName name="RPtn.tn.Переработка_нефтяного_сырья">#REF!</definedName>
    <definedName name="RPtn.tn.Печное_топливо">#REF!</definedName>
    <definedName name="RPtn.tn.ПЛЕКСОЛ_им_">#REF!</definedName>
    <definedName name="RPtn.tn.ПМС_200A_от_">#REF!</definedName>
    <definedName name="RPtn.tn.Полуфабрикаты_и_прочее_сырье">#REF!</definedName>
    <definedName name="RPtn.tn.Поставка_нефтяного_сырья_всего">#REF!</definedName>
    <definedName name="RPtn.tn.Присадка_АФК_от_">#REF!</definedName>
    <definedName name="RPtn.tn.Присадки">#REF!</definedName>
    <definedName name="RPtn.tn.Присадки_SHELL">#REF!</definedName>
    <definedName name="RPtn.tn.Рефлюкс">#REF!</definedName>
    <definedName name="RPtn.tn.РТ">#REF!</definedName>
    <definedName name="RPtn.tn.РТ__">#REF!</definedName>
    <definedName name="RPtn.tn.РТ_экспорт_">#REF!</definedName>
    <definedName name="RPtn.tn.Сепафлюкс3137_им_">#REF!</definedName>
    <definedName name="RPtn.tn.Сепафлюкс3153_им_">#REF!</definedName>
    <definedName name="RPtn.tn.Сероводород">#REF!</definedName>
    <definedName name="RPtn.tn.Сероводород_на_соб._нужды__">#REF!</definedName>
    <definedName name="RPtn.tn.со_стороны">#REF!</definedName>
    <definedName name="RPtn.tn.Сольвент">#REF!</definedName>
    <definedName name="RPtn.tn.СПКНБ">#REF!</definedName>
    <definedName name="RPtn.tn.Стабикар">#REF!</definedName>
    <definedName name="RPtn.tn.Сургут__малосернистая_">#REF!</definedName>
    <definedName name="RPtn.tn.Сургут_Когалым">#REF!</definedName>
    <definedName name="RPtn.tn.Сургут_Лангепас">#REF!</definedName>
    <definedName name="RPtn.tn.Сухой_газ_25_10">#REF!</definedName>
    <definedName name="RPtn.tn.Сырье_вяз.дор.бит.">#REF!</definedName>
    <definedName name="RPtn.tn.ТНЭП_16__М_100___">#REF!</definedName>
    <definedName name="RPtn.tn.ТНЭП_16__рекой___">#REF!</definedName>
    <definedName name="RPtn.tn.ТНЭП_8__М_40___">#REF!</definedName>
    <definedName name="RPtn.tn.Толуол">#REF!</definedName>
    <definedName name="RPtn.tn.Топливо_на_соб.нужды__">#REF!</definedName>
    <definedName name="RPtn.tn.Топливо_судовое_м.в._S_0.2">#REF!</definedName>
    <definedName name="RPtn.tn.ТП_22с">#REF!</definedName>
    <definedName name="RPtn.tn.ТП_30">#REF!</definedName>
    <definedName name="RPtn.tn.ТП_46">#REF!</definedName>
    <definedName name="RPtn.tn.фетерол">#REF!</definedName>
    <definedName name="RPtn.tn.ХАЙТЕК_60_60_им_">#REF!</definedName>
    <definedName name="RPtn.tn.ХАЙТЕК_623_им_">#REF!</definedName>
    <definedName name="RPtn.tn.ХАЙТЕК_646_им_">#REF!</definedName>
    <definedName name="RPtn.tn.ХАЙТЕК_9360_им_">#REF!</definedName>
    <definedName name="RPtn.tn.ХАЙТЕК_9420_им_">#REF!</definedName>
    <definedName name="RPtn.tn.ХАЙТЕК_E609_им_">#REF!</definedName>
    <definedName name="RPtn.tn.ХАЙТЕК_Е320_им_">#REF!</definedName>
    <definedName name="RPtn.tn.Холмогорская_">#REF!</definedName>
    <definedName name="RPtn.tn.ШЕЛВИС_50_5__им_">#REF!</definedName>
    <definedName name="RPtn.tn.Эфирная_головка">#REF!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sfin1">#REF!</definedName>
    <definedName name="Rsfin2">#REF!</definedName>
    <definedName name="Rtax1">#REF!</definedName>
    <definedName name="Rtax2">#REF!</definedName>
    <definedName name="RUR">#REF!</definedName>
    <definedName name="rкурс">#REF!</definedName>
    <definedName name="rкурс_50">#REF!</definedName>
    <definedName name="rкурс_7">#REF!</definedName>
    <definedName name="s">#REF!</definedName>
    <definedName name="s_50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1">#REF!</definedName>
    <definedName name="SALAR2">#REF!</definedName>
    <definedName name="SALAR3">#REF!</definedName>
    <definedName name="SALAR4">#REF!</definedName>
    <definedName name="SAPBEXrevision" hidden="1">1</definedName>
    <definedName name="SAPBEXsysID" hidden="1">"BW2"</definedName>
    <definedName name="SAPBEXwbID" hidden="1">"479GSPMTNK9HM4ZSIVE5K2SH6"</definedName>
    <definedName name="SCROLL_AREA">#REF!+#REF!</definedName>
    <definedName name="SDF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dfgg">#REF!</definedName>
    <definedName name="SDU">#REF!</definedName>
    <definedName name="Sebest">#REF!</definedName>
    <definedName name="sel_s">"sel_s_1,sel_s_2"</definedName>
    <definedName name="SENSTAB1">#REF!</definedName>
    <definedName name="SENSTAB2">#REF!</definedName>
    <definedName name="social">#REF!</definedName>
    <definedName name="SPAYB">#REF!</definedName>
    <definedName name="ssd">#REF!</definedName>
    <definedName name="ssss">#REF!</definedName>
    <definedName name="ssss_50">#REF!</definedName>
    <definedName name="ST_BAL">#REF!,#REF!,#REF!,#REF!,#REF!,#REF!,#REF!,#REF!,#REF!,#REF!,#REF!,#REF!,#REF!,#REF!,#REF!,#REF!,#REF!,#REF!</definedName>
    <definedName name="Standard_Daily_Hours">NA()</definedName>
    <definedName name="Start">#REF!</definedName>
    <definedName name="status">#REF!</definedName>
    <definedName name="Std_Hrs">#REF!*Standard_Daily_Hours</definedName>
    <definedName name="Std_Hrs_13">#REF!*Standard_Daily_Hours</definedName>
    <definedName name="Std_Hrs_14">#REF!*Standard_Daily_Hours</definedName>
    <definedName name="Std_Hrs_15">#REF!*Standard_Daily_Hours</definedName>
    <definedName name="Std_Hrs_16">#REF!*Standard_Daily_Hours</definedName>
    <definedName name="Std_Hrs_18">#REF!*Standard_Daily_Hours</definedName>
    <definedName name="Std_Hrs_19">#REF!*Standard_Daily_Hours</definedName>
    <definedName name="Std_Hrs_20">#REF!*Standard_Daily_Hours</definedName>
    <definedName name="Std_Hrs_22">#REF!*Standard_Daily_Hours</definedName>
    <definedName name="Std_Hrs_23">#REF!*Standard_Daily_Hours</definedName>
    <definedName name="Std_Hrs_26">#REF!*Standard_Daily_Hours</definedName>
    <definedName name="Std_Hrs_28">#REF!*Standard_Daily_Hours</definedName>
    <definedName name="Std_Hrs_29">#REF!*Standard_Daily_Hours</definedName>
    <definedName name="Std_Hrs_30">#REF!*Standard_Daily_Hours</definedName>
    <definedName name="Std_Hrs_31">#REF!*Standard_Daily_Hours</definedName>
    <definedName name="Std_Hrs_32">#REF!*Standard_Daily_Hours</definedName>
    <definedName name="Std_Hrs_33">#REF!*Standard_Daily_Hours</definedName>
    <definedName name="Std_Hrs_34">#REF!*Standard_Daily_Hours</definedName>
    <definedName name="Std_Hrs_35">#REF!*Standard_Daily_Hours</definedName>
    <definedName name="Std_Hrs_36">#REF!*Standard_Daily_Hours</definedName>
    <definedName name="Std_Hrs_37">#REF!*Standard_Daily_Hours</definedName>
    <definedName name="Std_Hrs_39">#REF!*Standard_Daily_Hours</definedName>
    <definedName name="Std_Hrs_41">#REF!*Standard_Daily_Hours</definedName>
    <definedName name="Std_Hrs_42">#REF!*Standard_Daily_Hours</definedName>
    <definedName name="Std_Hrs_43">#REF!*Standard_Daily_Hours</definedName>
    <definedName name="Std_Hrs_44">#REF!*Standard_Daily_Hours</definedName>
    <definedName name="Std_Hrs_46">#REF!*Standard_Daily_Hours</definedName>
    <definedName name="Std_Hrs_47">#REF!*Standard_Daily_Hours</definedName>
    <definedName name="Std_Hrs_48">#REF!*Standard_Daily_Hours</definedName>
    <definedName name="Std_Hrs_49">#REF!*Standard_Daily_Hours</definedName>
    <definedName name="Std_Hrs_50">#REF!*Standard_Daily_Hours</definedName>
    <definedName name="Std_Hrs_51">#REF!*Standard_Daily_Hours</definedName>
    <definedName name="Std_Hrs_52">#REF!*Standard_Daily_Hours</definedName>
    <definedName name="Std_Hrs_53">#REF!*Standard_Daily_Hours</definedName>
    <definedName name="Std_Hrs_58">#REF!*Standard_Daily_Hours</definedName>
    <definedName name="Std_Hrs_59">#REF!*Standard_Daily_Hours</definedName>
    <definedName name="Std_Hrs_6">#REF!*Standard_Daily_Hours</definedName>
    <definedName name="Std_Hrs_60">#REF!*Standard_Daily_Hours</definedName>
    <definedName name="Std_Hrs_7">#REF!*Standard_Daily_Hours</definedName>
    <definedName name="sum">#REF!</definedName>
    <definedName name="summa">#REF!</definedName>
    <definedName name="SUMMBLOCK">#REF!</definedName>
    <definedName name="T.D.CODE">#REF!</definedName>
    <definedName name="tab0">#REF!</definedName>
    <definedName name="TAXE1">#REF!</definedName>
    <definedName name="TAXE2">#REF!</definedName>
    <definedName name="tData_BD">#REF!</definedName>
    <definedName name="tData_BD_28">#REF!</definedName>
    <definedName name="tData_BD_29">#REF!</definedName>
    <definedName name="telecom1">#REF!</definedName>
    <definedName name="theClose" localSheetId="0">#REF!</definedName>
    <definedName name="theClose">#REF!</definedName>
    <definedName name="TOTW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dfhiqeu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USD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u">#REF!</definedName>
    <definedName name="uuu_50">#REF!</definedName>
    <definedName name="v">#REF!</definedName>
    <definedName name="V.Code">#REF!</definedName>
    <definedName name="V_доп.об.">#REF!</definedName>
    <definedName name="V_доп.об._Сумм">#REF!</definedName>
    <definedName name="V_нефти">#REF!</definedName>
    <definedName name="Val_OptClick">#REF!</definedName>
    <definedName name="Val_OptClick_26">#REF!</definedName>
    <definedName name="Val_OptClick_30">#REF!</definedName>
    <definedName name="Val_OptClick_31">#REF!</definedName>
    <definedName name="Val_OptClick_32">#REF!</definedName>
    <definedName name="Val_OptClick_33">#REF!</definedName>
    <definedName name="Val_OptClick_34">#REF!</definedName>
    <definedName name="Val_OptClick_35">#REF!</definedName>
    <definedName name="Val_OptClick_36">#REF!</definedName>
    <definedName name="Val_OptClick_37">#REF!</definedName>
    <definedName name="Val_OptClick_39">#REF!</definedName>
    <definedName name="Val_OptClick_41">#REF!</definedName>
    <definedName name="Val_OptClick_43">#REF!</definedName>
    <definedName name="Val_OptClick_46">#REF!</definedName>
    <definedName name="Val_OptClick_47">#REF!</definedName>
    <definedName name="Val_OptClick_51">#REF!</definedName>
    <definedName name="Val_OptClick_52">#REF!</definedName>
    <definedName name="Val_OptClick_53">#REF!</definedName>
    <definedName name="Val_OptClick_58">#REF!</definedName>
    <definedName name="Val_OptClick_59">#REF!</definedName>
    <definedName name="Val_OptClick_60">#REF!</definedName>
    <definedName name="variant">#REF!</definedName>
    <definedName name="VarOp">#REF!</definedName>
    <definedName name="VAT">#REF!</definedName>
    <definedName name="version">#REF!</definedName>
    <definedName name="vid_top">#REF!</definedName>
    <definedName name="Vдоп_Сдоп">#REF!</definedName>
    <definedName name="Vдоп_Сдоп_Сумм">#REF!</definedName>
    <definedName name="w">#REF!</definedName>
    <definedName name="Weekday_count">NA()</definedName>
    <definedName name="wergfter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orkOvCap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Eurofinance91125." hidden="1">{#N/A,#N/A,TRUE,"Fields";#N/A,#N/A,TRUE,"Sens"}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_50">#REF!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qq">#REF!</definedName>
    <definedName name="xxx">#REF!</definedName>
    <definedName name="xxxx">#REF!</definedName>
    <definedName name="xxxxx">#REF!</definedName>
    <definedName name="xxxzz">#REF!</definedName>
    <definedName name="year_list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_50">#REF!</definedName>
    <definedName name="yyyyhy">#REF!</definedName>
    <definedName name="z">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">#REF!</definedName>
    <definedName name="zzzz">#REF!</definedName>
    <definedName name="zzzz_50">#REF!</definedName>
    <definedName name="а">#N/A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прав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куа">#REF!</definedName>
    <definedName name="акуа_50">#REF!</definedName>
    <definedName name="Акциз">#REF!</definedName>
    <definedName name="Акциз1">#REF!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">#REF!</definedName>
    <definedName name="апа">#REF!</definedName>
    <definedName name="апап">#REF!</definedName>
    <definedName name="апкпкнр">#REF!</definedName>
    <definedName name="аппав">#REF!</definedName>
    <definedName name="аппп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ч">#N/A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ч">#N/A</definedName>
    <definedName name="ачя">#N/A</definedName>
    <definedName name="б_К">#REF!</definedName>
    <definedName name="б_К_upper">#REF!</definedName>
    <definedName name="б_НГДО">#REF!</definedName>
    <definedName name="б_НГДО_upper">#REF!</definedName>
    <definedName name="б_НПЗ">#REF!</definedName>
    <definedName name="б_НПЗ_upper">#REF!</definedName>
    <definedName name="б_НПО">#REF!</definedName>
    <definedName name="б_НПО_upper">#REF!</definedName>
    <definedName name="б_п">#REF!</definedName>
    <definedName name="б_п_upper">#REF!</definedName>
    <definedName name="Б222">Weekday_count*Standard_Daily_Hours</definedName>
    <definedName name="Б222_13">Weekday_count*Standard_Daily_Hours</definedName>
    <definedName name="Б222_14">Weekday_count*Standard_Daily_Hours</definedName>
    <definedName name="Б222_15">Weekday_count*Standard_Daily_Hours</definedName>
    <definedName name="Б222_16">Weekday_count*Standard_Daily_Hours</definedName>
    <definedName name="Б222_18">Weekday_count*Standard_Daily_Hours</definedName>
    <definedName name="Б222_19">Weekday_count*Standard_Daily_Hours</definedName>
    <definedName name="Б222_20">Weekday_count*Standard_Daily_Hours</definedName>
    <definedName name="Б222_22">Weekday_count*Standard_Daily_Hours</definedName>
    <definedName name="Б222_23">Weekday_count*Standard_Daily_Hours</definedName>
    <definedName name="Б222_26">Weekday_count*Standard_Daily_Hours</definedName>
    <definedName name="Б222_28">Weekday_count*Standard_Daily_Hours</definedName>
    <definedName name="Б222_29">Weekday_count*Standard_Daily_Hours</definedName>
    <definedName name="Б222_30">Weekday_count*Standard_Daily_Hours</definedName>
    <definedName name="Б222_31">Weekday_count*Standard_Daily_Hours</definedName>
    <definedName name="Б222_32">Weekday_count*Standard_Daily_Hours</definedName>
    <definedName name="Б222_33">Weekday_count*Standard_Daily_Hours</definedName>
    <definedName name="Б222_34">Weekday_count*Standard_Daily_Hours</definedName>
    <definedName name="Б222_35">Weekday_count*Standard_Daily_Hours</definedName>
    <definedName name="Б222_36">Weekday_count*Standard_Daily_Hours</definedName>
    <definedName name="Б222_37">Weekday_count*Standard_Daily_Hours</definedName>
    <definedName name="Б222_39">Weekday_count*Standard_Daily_Hours</definedName>
    <definedName name="Б222_41">Weekday_count*Standard_Daily_Hours</definedName>
    <definedName name="Б222_42">Weekday_count*Standard_Daily_Hours</definedName>
    <definedName name="Б222_43">Weekday_count*Standard_Daily_Hours</definedName>
    <definedName name="Б222_44">Weekday_count*Standard_Daily_Hours</definedName>
    <definedName name="Б222_46">Weekday_count*Standard_Daily_Hours</definedName>
    <definedName name="Б222_47">Weekday_count*Standard_Daily_Hours</definedName>
    <definedName name="Б222_48">Weekday_count*Standard_Daily_Hours</definedName>
    <definedName name="Б222_49">Weekday_count*Standard_Daily_Hours</definedName>
    <definedName name="Б222_50">Weekday_count*Standard_Daily_Hours</definedName>
    <definedName name="Б222_51">Weekday_count*Standard_Daily_Hours</definedName>
    <definedName name="Б222_52">Weekday_count*Standard_Daily_Hours</definedName>
    <definedName name="Б222_53">Weekday_count*Standard_Daily_Hours</definedName>
    <definedName name="Б222_58">Weekday_count*Standard_Daily_Hours</definedName>
    <definedName name="Б222_59">Weekday_count*Standard_Daily_Hours</definedName>
    <definedName name="Б222_6">Weekday_count*Standard_Daily_Hours</definedName>
    <definedName name="Б222_60">Weekday_count*Standard_Daily_Hours</definedName>
    <definedName name="Б222_7">Weekday_count*Standard_Daily_Hours</definedName>
    <definedName name="Б241">Weekday_count*Standard_Daily_Hours</definedName>
    <definedName name="Б241_13">Weekday_count*Standard_Daily_Hours</definedName>
    <definedName name="Б241_14">Weekday_count*Standard_Daily_Hours</definedName>
    <definedName name="Б241_15">Weekday_count*Standard_Daily_Hours</definedName>
    <definedName name="Б241_16">Weekday_count*Standard_Daily_Hours</definedName>
    <definedName name="Б241_18">Weekday_count*Standard_Daily_Hours</definedName>
    <definedName name="Б241_19">Weekday_count*Standard_Daily_Hours</definedName>
    <definedName name="Б241_20">Weekday_count*Standard_Daily_Hours</definedName>
    <definedName name="Б241_22">Weekday_count*Standard_Daily_Hours</definedName>
    <definedName name="Б241_23">Weekday_count*Standard_Daily_Hours</definedName>
    <definedName name="Б241_26">Weekday_count*Standard_Daily_Hours</definedName>
    <definedName name="Б241_28">Weekday_count*Standard_Daily_Hours</definedName>
    <definedName name="Б241_29">Weekday_count*Standard_Daily_Hours</definedName>
    <definedName name="Б241_30">Weekday_count*Standard_Daily_Hours</definedName>
    <definedName name="Б241_31">Weekday_count*Standard_Daily_Hours</definedName>
    <definedName name="Б241_32">Weekday_count*Standard_Daily_Hours</definedName>
    <definedName name="Б241_33">Weekday_count*Standard_Daily_Hours</definedName>
    <definedName name="Б241_34">Weekday_count*Standard_Daily_Hours</definedName>
    <definedName name="Б241_35">Weekday_count*Standard_Daily_Hours</definedName>
    <definedName name="Б241_36">Weekday_count*Standard_Daily_Hours</definedName>
    <definedName name="Б241_37">Weekday_count*Standard_Daily_Hours</definedName>
    <definedName name="Б241_39">Weekday_count*Standard_Daily_Hours</definedName>
    <definedName name="Б241_41">Weekday_count*Standard_Daily_Hours</definedName>
    <definedName name="Б241_42">Weekday_count*Standard_Daily_Hours</definedName>
    <definedName name="Б241_43">Weekday_count*Standard_Daily_Hours</definedName>
    <definedName name="Б241_44">Weekday_count*Standard_Daily_Hours</definedName>
    <definedName name="Б241_46">Weekday_count*Standard_Daily_Hours</definedName>
    <definedName name="Б241_47">Weekday_count*Standard_Daily_Hours</definedName>
    <definedName name="Б241_48">Weekday_count*Standard_Daily_Hours</definedName>
    <definedName name="Б241_49">Weekday_count*Standard_Daily_Hours</definedName>
    <definedName name="Б241_50">Weekday_count*Standard_Daily_Hours</definedName>
    <definedName name="Б241_51">Weekday_count*Standard_Daily_Hours</definedName>
    <definedName name="Б241_52">Weekday_count*Standard_Daily_Hours</definedName>
    <definedName name="Б241_53">Weekday_count*Standard_Daily_Hours</definedName>
    <definedName name="Б241_58">Weekday_count*Standard_Daily_Hours</definedName>
    <definedName name="Б241_59">Weekday_count*Standard_Daily_Hours</definedName>
    <definedName name="Б241_6">Weekday_count*Standard_Daily_Hours</definedName>
    <definedName name="Б241_60">Weekday_count*Standard_Daily_Hours</definedName>
    <definedName name="Б241_7">Weekday_count*Standard_Daily_Hours</definedName>
    <definedName name="_xlnm.Database">#REF!</definedName>
    <definedName name="База_Сортировки">#REF!</definedName>
    <definedName name="Базовые">#REF!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д">#REF!</definedName>
    <definedName name="бл">#REF!</definedName>
    <definedName name="БОФ">#REF!</definedName>
    <definedName name="БП">#REF!</definedName>
    <definedName name="бььтти">#REF!</definedName>
    <definedName name="бььь">#REF!</definedName>
    <definedName name="Бюджетные_электроэнергии">#REF!</definedName>
    <definedName name="в">#REF!</definedName>
    <definedName name="В1_НГДО">#REF!</definedName>
    <definedName name="В1_НГДО_upper">#REF!</definedName>
    <definedName name="В1_НПЗ">#REF!</definedName>
    <definedName name="В1_НПЗ_upper">#REF!</definedName>
    <definedName name="В1_НПО">#REF!</definedName>
    <definedName name="В1_НПО_upper">#REF!</definedName>
    <definedName name="В2_НГДО">#REF!</definedName>
    <definedName name="В2_НГДО_upper">#REF!</definedName>
    <definedName name="В2_НПЗ">#REF!</definedName>
    <definedName name="В2_НПЗ_upper">#REF!</definedName>
    <definedName name="В2_НПО">#REF!</definedName>
    <definedName name="В2_НПО_upper">#REF!</definedName>
    <definedName name="в23ё">#N/A</definedName>
    <definedName name="в3_НГДО">#REF!</definedName>
    <definedName name="в3_НГДО_upper">#REF!</definedName>
    <definedName name="в3_НПЗ">#REF!</definedName>
    <definedName name="в3_НПЗ_upper">#REF!</definedName>
    <definedName name="в3_НПО">#REF!</definedName>
    <definedName name="в3_НПО_upper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авр">#REF!</definedName>
    <definedName name="вариант">#REF!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#N/A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вв">#REF!</definedName>
    <definedName name="вввпап">#REF!</definedName>
    <definedName name="ВДР">#REF!</definedName>
    <definedName name="ВДРНП">#REF!</definedName>
    <definedName name="ВДС">#REF!</definedName>
    <definedName name="вероятность">#REF!</definedName>
    <definedName name="ВН">#REF!</definedName>
    <definedName name="ВНДС">#REF!</definedName>
    <definedName name="ВНПТБХ">#REF!</definedName>
    <definedName name="ВНСР">#REF!</definedName>
    <definedName name="ВНСЭ">#REF!</definedName>
    <definedName name="ВНУСЛ">#REF!</definedName>
    <definedName name="вп">#N/A</definedName>
    <definedName name="впа">#N/A</definedName>
    <definedName name="ВСР">#REF!</definedName>
    <definedName name="ВСЭ">#REF!</definedName>
    <definedName name="второй">#REF!</definedName>
    <definedName name="ВУ">#REF!</definedName>
    <definedName name="Выработка">#REF!</definedName>
    <definedName name="Выработка_Сумм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яч">#N/A</definedName>
    <definedName name="ГАС_Ватойл__Калькуляция_Таблица">#REF!</definedName>
    <definedName name="гг">#N/A</definedName>
    <definedName name="гггр">#N/A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ы">#N/A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нные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л">#REF!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оляНДС">NA()</definedName>
    <definedName name="доо">#REF!</definedName>
    <definedName name="Дополнительный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_50">#REF!</definedName>
    <definedName name="еее_7">#REF!</definedName>
    <definedName name="есн">#REF!</definedName>
    <definedName name="есн_28">#REF!</definedName>
    <definedName name="есн_29">#REF!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лоо">#REF!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ж">#REF!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">#REF!</definedName>
    <definedName name="З_Выработка">#REF!</definedName>
    <definedName name="З_НГДО">#REF!</definedName>
    <definedName name="З_НГДО_upper">#REF!</definedName>
    <definedName name="З_НПЗ">#REF!</definedName>
    <definedName name="З_НПЗ_upper">#REF!</definedName>
    <definedName name="З_НПО">#REF!</definedName>
    <definedName name="З_НПО_upper">#REF!</definedName>
    <definedName name="З_Рента">#REF!</definedName>
    <definedName name="З_СС">#REF!</definedName>
    <definedName name="ЗCС.нефть">#REF!</definedName>
    <definedName name="Заголовок_для_печати">#REF!</definedName>
    <definedName name="закзастр">#REF!</definedName>
    <definedName name="закзастр_28">#REF!</definedName>
    <definedName name="закзастр_29">#REF!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ДС.нефть">#REF!</definedName>
    <definedName name="ЗДС0.нефть">#REF!</definedName>
    <definedName name="ЗДС1.нефть">#REF!</definedName>
    <definedName name="ЗЗ_НГДО">#REF!</definedName>
    <definedName name="ЗЗ_НГДО_upper">#REF!</definedName>
    <definedName name="ЗЗ_НПЗ">#REF!</definedName>
    <definedName name="ЗЗ_НПЗ_upper">#REF!</definedName>
    <definedName name="ЗЗ_НПО">#REF!</definedName>
    <definedName name="ЗЗ_НПО_upper">#REF!</definedName>
    <definedName name="ЗП1">#REF!</definedName>
    <definedName name="ЗП2">#REF!</definedName>
    <definedName name="ЗП3">#REF!</definedName>
    <definedName name="ЗП4">#REF!</definedName>
    <definedName name="и">#REF!</definedName>
    <definedName name="иая">#N/A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_50">#REF!</definedName>
    <definedName name="ИНВЕСИ">#REF!</definedName>
    <definedName name="иНВЕСТ">#REF!</definedName>
    <definedName name="ИнвестСвод">#REF!</definedName>
    <definedName name="Интенсификация">#REF!</definedName>
    <definedName name="Инфляция_д">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сполнение_ТП">#REF!</definedName>
    <definedName name="Испр.выработка">#REF!</definedName>
    <definedName name="исх.данные">#REF!</definedName>
    <definedName name="исх.данные_28">#REF!</definedName>
    <definedName name="исх.данные_29">#REF!</definedName>
    <definedName name="Исходные_данные">#REF!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й">#N/A</definedName>
    <definedName name="йй">#N/A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">#REF!</definedName>
    <definedName name="К_К_upper">#REF!</definedName>
    <definedName name="К_НГДО">#REF!</definedName>
    <definedName name="К_НГДО_upper">#REF!</definedName>
    <definedName name="К_НПЗ">#REF!</definedName>
    <definedName name="К_НПЗ_upper">#REF!</definedName>
    <definedName name="К_НПО">#REF!</definedName>
    <definedName name="К_НПО_upper">#REF!</definedName>
    <definedName name="К_поправка">#REF!</definedName>
    <definedName name="к1">#REF!</definedName>
    <definedName name="К1_К">#REF!</definedName>
    <definedName name="К1_К_upper">#REF!</definedName>
    <definedName name="К3">#REF!/100</definedName>
    <definedName name="к4">#REF!</definedName>
    <definedName name="К5">#REF!/100</definedName>
    <definedName name="К6">#REF!/100</definedName>
    <definedName name="К7">#REF!/100</definedName>
    <definedName name="К8">#REF!/100</definedName>
    <definedName name="К8МС">#REF!/100</definedName>
    <definedName name="К8ПФ">#REF!/100</definedName>
    <definedName name="К8СС">#REF!/100</definedName>
    <definedName name="К8ФЗ">#REF!/100</definedName>
    <definedName name="кв">#REF!</definedName>
    <definedName name="квнп">#N/A</definedName>
    <definedName name="КДС">#REF!</definedName>
    <definedName name="КДС0">#REF!</definedName>
    <definedName name="КДС1">#REF!</definedName>
    <definedName name="ке">#REF!</definedName>
    <definedName name="ке1">#N/A</definedName>
    <definedName name="КК1_К">#REF!</definedName>
    <definedName name="КК1_К_upper">#REF!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_50">#REF!</definedName>
    <definedName name="ккк_7">#REF!</definedName>
    <definedName name="ккккк">#REF!</definedName>
    <definedName name="ккккк_50">#REF!</definedName>
    <definedName name="ккуукп">#REF!</definedName>
    <definedName name="Код">#REF!</definedName>
    <definedName name="Код_Н">#REF!</definedName>
    <definedName name="КонсБаланс">#REF!</definedName>
    <definedName name="копия">#N/A</definedName>
    <definedName name="кп">#REF!</definedName>
    <definedName name="кпкп">#REF!</definedName>
    <definedName name="Кпопр">#REF!</definedName>
    <definedName name="кпп">#REF!</definedName>
    <definedName name="_xlnm.Criteria">#REF!</definedName>
    <definedName name="КРПРИС">#REF!/100</definedName>
    <definedName name="КРПТБХ">#REF!/100</definedName>
    <definedName name="КРСД">#REF!/100</definedName>
    <definedName name="КРУСЛ">#REF!/100</definedName>
    <definedName name="КСС">#REF!</definedName>
    <definedName name="Ктруд">#REF!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рс">#REF!</definedName>
    <definedName name="курс_50">#REF!</definedName>
    <definedName name="курс_7">#REF!</definedName>
    <definedName name="КурсПериода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6">Weekday_count*Standard_Daily_Hours</definedName>
    <definedName name="лист6_13">Weekday_count*Standard_Daily_Hours</definedName>
    <definedName name="лист6_14">Weekday_count*Standard_Daily_Hours</definedName>
    <definedName name="лист6_15">Weekday_count*Standard_Daily_Hours</definedName>
    <definedName name="лист6_16">Weekday_count*Standard_Daily_Hours</definedName>
    <definedName name="лист6_18">Weekday_count*Standard_Daily_Hours</definedName>
    <definedName name="лист6_19">Weekday_count*Standard_Daily_Hours</definedName>
    <definedName name="лист6_20">Weekday_count*Standard_Daily_Hours</definedName>
    <definedName name="лист6_22">Weekday_count*Standard_Daily_Hours</definedName>
    <definedName name="лист6_23">Weekday_count*Standard_Daily_Hours</definedName>
    <definedName name="лист6_26">Weekday_count*Standard_Daily_Hours</definedName>
    <definedName name="лист6_28">Weekday_count*Standard_Daily_Hours</definedName>
    <definedName name="лист6_29">Weekday_count*Standard_Daily_Hours</definedName>
    <definedName name="лист6_30">Weekday_count*Standard_Daily_Hours</definedName>
    <definedName name="лист6_31">Weekday_count*Standard_Daily_Hours</definedName>
    <definedName name="лист6_32">Weekday_count*Standard_Daily_Hours</definedName>
    <definedName name="лист6_33">Weekday_count*Standard_Daily_Hours</definedName>
    <definedName name="лист6_34">Weekday_count*Standard_Daily_Hours</definedName>
    <definedName name="лист6_35">Weekday_count*Standard_Daily_Hours</definedName>
    <definedName name="лист6_36">Weekday_count*Standard_Daily_Hours</definedName>
    <definedName name="лист6_37">Weekday_count*Standard_Daily_Hours</definedName>
    <definedName name="лист6_39">Weekday_count*Standard_Daily_Hours</definedName>
    <definedName name="лист6_41">Weekday_count*Standard_Daily_Hours</definedName>
    <definedName name="лист6_42">Weekday_count*Standard_Daily_Hours</definedName>
    <definedName name="лист6_43">Weekday_count*Standard_Daily_Hours</definedName>
    <definedName name="лист6_44">Weekday_count*Standard_Daily_Hours</definedName>
    <definedName name="лист6_46">Weekday_count*Standard_Daily_Hours</definedName>
    <definedName name="лист6_47">Weekday_count*Standard_Daily_Hours</definedName>
    <definedName name="лист6_48">Weekday_count*Standard_Daily_Hours</definedName>
    <definedName name="лист6_49">Weekday_count*Standard_Daily_Hours</definedName>
    <definedName name="лист6_50">Weekday_count*Standard_Daily_Hours</definedName>
    <definedName name="лист6_51">Weekday_count*Standard_Daily_Hours</definedName>
    <definedName name="лист6_52">Weekday_count*Standard_Daily_Hours</definedName>
    <definedName name="лист6_53">Weekday_count*Standard_Daily_Hours</definedName>
    <definedName name="лист6_58">Weekday_count*Standard_Daily_Hours</definedName>
    <definedName name="лист6_59">Weekday_count*Standard_Daily_Hours</definedName>
    <definedName name="лист6_6">Weekday_count*Standard_Daily_Hours</definedName>
    <definedName name="лист6_60">Weekday_count*Standard_Daily_Hours</definedName>
    <definedName name="лист6_7">Weekday_count*Standard_Daily_Hours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д">#N/A</definedName>
    <definedName name="лод1">#N/A</definedName>
    <definedName name="лплпа">#REF!</definedName>
    <definedName name="лчв">#N/A</definedName>
    <definedName name="лшыу">#N/A</definedName>
    <definedName name="лык">#N/A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юда">#REF!</definedName>
    <definedName name="Лямбда">NA()</definedName>
    <definedName name="Мазут__100">#REF!</definedName>
    <definedName name="Максим">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еню">#REF!</definedName>
    <definedName name="мииса">#REF!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лн">1000000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иа">#REF!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_50">#REF!</definedName>
    <definedName name="ммми">#REF!</definedName>
    <definedName name="мммммм">#REF!</definedName>
    <definedName name="мммммм_50">#REF!</definedName>
    <definedName name="ммммммммм">#REF!</definedName>
    <definedName name="Модуль12.theHide" localSheetId="0">#REF!</definedName>
    <definedName name="Модуль12.theHide">#REF!</definedName>
    <definedName name="Модуль9.theHide" localSheetId="0">#REF!</definedName>
    <definedName name="Модуль9.theHide">#REF!</definedName>
    <definedName name="Мощность_ТП">#REF!</definedName>
    <definedName name="мым">#N/A</definedName>
    <definedName name="Н_дорож">#REF!</definedName>
    <definedName name="Название_предприятия">#REF!</definedName>
    <definedName name="Наименование">#REF!</definedName>
    <definedName name="нал">#REF!</definedName>
    <definedName name="Налог_на_прибыль">#REF!,#REF!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сборы">#REF!</definedName>
    <definedName name="налсборы_28">#REF!</definedName>
    <definedName name="налсборы_29">#REF!</definedName>
    <definedName name="Население">#REF!</definedName>
    <definedName name="НВ">GetSANDValue</definedName>
    <definedName name="НДС">0.2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омер">#REF!</definedName>
    <definedName name="Номер_Н">#REF!</definedName>
    <definedName name="НОП">#REF!</definedName>
    <definedName name="НОПСС">#REF!</definedName>
    <definedName name="ноябрь">#REF!</definedName>
    <definedName name="НП">#REF!</definedName>
    <definedName name="НПД">#REF!</definedName>
    <definedName name="о" hidden="1">{#N/A,#N/A,TRUE,"Лист2"}</definedName>
    <definedName name="Области_для_печати">#REF!</definedName>
    <definedName name="Обнуление_818" localSheetId="0">#REF!</definedName>
    <definedName name="Обнуление_818">#REF!</definedName>
    <definedName name="Объем_дополн.">#REF!</definedName>
    <definedName name="ов">#N/A</definedName>
    <definedName name="овв">#N/A</definedName>
    <definedName name="овк">#N/A</definedName>
    <definedName name="овкккк">#N/A</definedName>
    <definedName name="овч">#N/A</definedName>
    <definedName name="ОДР">#REF!</definedName>
    <definedName name="ОДРНП">#REF!</definedName>
    <definedName name="окнв">#N/A</definedName>
    <definedName name="онкв">#N/A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">#REF!</definedName>
    <definedName name="ОПДС">#REF!</definedName>
    <definedName name="оплататр">#REF!</definedName>
    <definedName name="оплататр_28">#REF!</definedName>
    <definedName name="оплататр_29">#REF!</definedName>
    <definedName name="опро">#REF!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вяч">#N/A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о">#N/A</definedName>
    <definedName name="оро1">#N/A</definedName>
    <definedName name="орс">#N/A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таток">#REF!</definedName>
    <definedName name="Остаток_новый">#REF!</definedName>
    <definedName name="отач">#N/A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исления_от_зпл">0.385</definedName>
    <definedName name="оык">#N/A</definedName>
    <definedName name="П">#REF!</definedName>
    <definedName name="П_ПНОС">#REF!</definedName>
    <definedName name="П_произв">#REF!</definedName>
    <definedName name="П_прочие">#REF!</definedName>
    <definedName name="П_Смета">#REF!</definedName>
    <definedName name="П_техн">#REF!</definedName>
    <definedName name="пав">#N/A</definedName>
    <definedName name="папа">#REF!</definedName>
    <definedName name="папа_50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т">#REF!</definedName>
    <definedName name="пекпрк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рвый">#REF!</definedName>
    <definedName name="пересчет">#REF!</definedName>
    <definedName name="Пересчитать">#REF!</definedName>
    <definedName name="Пересчитать_26">#REF!</definedName>
    <definedName name="Пересчитать_30">#REF!</definedName>
    <definedName name="Пересчитать_31">#REF!</definedName>
    <definedName name="Пересчитать_32">#REF!</definedName>
    <definedName name="Пересчитать_33">#REF!</definedName>
    <definedName name="Пересчитать_34">#REF!</definedName>
    <definedName name="Пересчитать_35">#REF!</definedName>
    <definedName name="Пересчитать_36">#REF!</definedName>
    <definedName name="Пересчитать_37">#REF!</definedName>
    <definedName name="Пересчитать_39">#REF!</definedName>
    <definedName name="Пересчитать_41">#REF!</definedName>
    <definedName name="Пересчитать_43">#REF!</definedName>
    <definedName name="Пересчитать_46">#REF!</definedName>
    <definedName name="Пересчитать_47">#REF!</definedName>
    <definedName name="Пересчитать_51">#REF!</definedName>
    <definedName name="Пересчитать_52">#REF!</definedName>
    <definedName name="Пересчитать_53">#REF!</definedName>
    <definedName name="Пересчитать_58">#REF!</definedName>
    <definedName name="Пересчитать_59">#REF!</definedName>
    <definedName name="Пересчитать_60">#REF!</definedName>
    <definedName name="ПИ">#REF!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ЗАОсдопзад">#REF!</definedName>
    <definedName name="ПланПУ">#REF!</definedName>
    <definedName name="плюсНДС">NA()</definedName>
    <definedName name="ПО">#REF!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равка">#REF!</definedName>
    <definedName name="Последняя_строка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знакР">#REF!</definedName>
    <definedName name="прмосинж">#REF!</definedName>
    <definedName name="прмосинж_28">#REF!</definedName>
    <definedName name="прмосинж_29">#REF!</definedName>
    <definedName name="пропар">#REF!</definedName>
    <definedName name="Проц1">#REF!</definedName>
    <definedName name="ПроцИзПр1">#REF!</definedName>
    <definedName name="Прочие_материалы">#REF!</definedName>
    <definedName name="Прочие_электроэнергии">#REF!</definedName>
    <definedName name="прп">#REF!</definedName>
    <definedName name="прпр">#REF!</definedName>
    <definedName name="пррасх">#REF!</definedName>
    <definedName name="пррасх_28">#REF!</definedName>
    <definedName name="пррасх_29">#REF!</definedName>
    <definedName name="ПС">#REF!</definedName>
    <definedName name="псд">#REF!</definedName>
    <definedName name="псд_28">#REF!</definedName>
    <definedName name="псд_29">#REF!</definedName>
    <definedName name="пч">#N/A</definedName>
    <definedName name="пшгнанлшве">Weekday_count*Standard_Daily_Hours</definedName>
    <definedName name="пшгнанлшве_13">Weekday_count*Standard_Daily_Hours</definedName>
    <definedName name="пшгнанлшве_14">Weekday_count*Standard_Daily_Hours</definedName>
    <definedName name="пшгнанлшве_15">Weekday_count*Standard_Daily_Hours</definedName>
    <definedName name="пшгнанлшве_16">Weekday_count*Standard_Daily_Hours</definedName>
    <definedName name="пшгнанлшве_18">Weekday_count*Standard_Daily_Hours</definedName>
    <definedName name="пшгнанлшве_19">Weekday_count*Standard_Daily_Hours</definedName>
    <definedName name="пшгнанлшве_20">Weekday_count*Standard_Daily_Hours</definedName>
    <definedName name="пшгнанлшве_22">Weekday_count*Standard_Daily_Hours</definedName>
    <definedName name="пшгнанлшве_23">Weekday_count*Standard_Daily_Hours</definedName>
    <definedName name="пшгнанлшве_26">Weekday_count*Standard_Daily_Hours</definedName>
    <definedName name="пшгнанлшве_28">Weekday_count*Standard_Daily_Hours</definedName>
    <definedName name="пшгнанлшве_29">Weekday_count*Standard_Daily_Hours</definedName>
    <definedName name="пшгнанлшве_30">Weekday_count*Standard_Daily_Hours</definedName>
    <definedName name="пшгнанлшве_31">Weekday_count*Standard_Daily_Hours</definedName>
    <definedName name="пшгнанлшве_32">Weekday_count*Standard_Daily_Hours</definedName>
    <definedName name="пшгнанлшве_33">Weekday_count*Standard_Daily_Hours</definedName>
    <definedName name="пшгнанлшве_34">Weekday_count*Standard_Daily_Hours</definedName>
    <definedName name="пшгнанлшве_35">Weekday_count*Standard_Daily_Hours</definedName>
    <definedName name="пшгнанлшве_36">Weekday_count*Standard_Daily_Hours</definedName>
    <definedName name="пшгнанлшве_37">Weekday_count*Standard_Daily_Hours</definedName>
    <definedName name="пшгнанлшве_39">Weekday_count*Standard_Daily_Hours</definedName>
    <definedName name="пшгнанлшве_41">Weekday_count*Standard_Daily_Hours</definedName>
    <definedName name="пшгнанлшве_42">Weekday_count*Standard_Daily_Hours</definedName>
    <definedName name="пшгнанлшве_43">Weekday_count*Standard_Daily_Hours</definedName>
    <definedName name="пшгнанлшве_44">Weekday_count*Standard_Daily_Hours</definedName>
    <definedName name="пшгнанлшве_46">Weekday_count*Standard_Daily_Hours</definedName>
    <definedName name="пшгнанлшве_47">Weekday_count*Standard_Daily_Hours</definedName>
    <definedName name="пшгнанлшве_48">Weekday_count*Standard_Daily_Hours</definedName>
    <definedName name="пшгнанлшве_49">Weekday_count*Standard_Daily_Hours</definedName>
    <definedName name="пшгнанлшве_50">Weekday_count*Standard_Daily_Hours</definedName>
    <definedName name="пшгнанлшве_51">Weekday_count*Standard_Daily_Hours</definedName>
    <definedName name="пшгнанлшве_52">Weekday_count*Standard_Daily_Hours</definedName>
    <definedName name="пшгнанлшве_53">Weekday_count*Standard_Daily_Hours</definedName>
    <definedName name="пшгнанлшве_58">Weekday_count*Standard_Daily_Hours</definedName>
    <definedName name="пшгнанлшве_59">Weekday_count*Standard_Daily_Hours</definedName>
    <definedName name="пшгнанлшве_6">Weekday_count*Standard_Daily_Hours</definedName>
    <definedName name="пшгнанлшве_60">Weekday_count*Standard_Daily_Hours</definedName>
    <definedName name="пшгнанлшве_7">Weekday_count*Standard_Daily_Hours</definedName>
    <definedName name="пыпыппывапа" hidden="1">#REF!,#REF!,#REF!</definedName>
    <definedName name="Р_внепроизв">#REF!</definedName>
    <definedName name="Р_доп">#REF!</definedName>
    <definedName name="Р_общехоз">#REF!</definedName>
    <definedName name="Р_план">#REF!</definedName>
    <definedName name="Р_транспорт">#REF!</definedName>
    <definedName name="Р_факт">#REF!</definedName>
    <definedName name="Р_хранение">#REF!</definedName>
    <definedName name="ра">#N/A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нр">#REF!</definedName>
    <definedName name="Рас_т">#REF!</definedName>
    <definedName name="Расх_внепр">#REF!</definedName>
    <definedName name="Расх_доп">#REF!</definedName>
    <definedName name="РасхНГДО">#REF!,#REF!,#REF!,#REF!,#REF!,#REF!,#REF!,#REF!</definedName>
    <definedName name="РасхНГДО_50">#REF!,#REF!,#REF!,#REF!,#REF!,#REF!,#REF!,#REF!</definedName>
    <definedName name="РасхНГДО_7">#REF!,#REF!,#REF!,#REF!,#REF!,#REF!,#REF!,#REF!</definedName>
    <definedName name="РАсхНГДО2">#REF!,#REF!,#REF!,#REF!,#REF!,#REF!,#REF!,#REF!,#REF!,#REF!,#REF!,#REF!</definedName>
    <definedName name="РАсхНГДО2_50">#REF!,#REF!,#REF!,#REF!,#REF!,#REF!,#REF!,#REF!,#REF!,#REF!,#REF!,#REF!</definedName>
    <definedName name="РАсхНГДО2_7">#REF!,#REF!,#REF!,#REF!,#REF!,#REF!,#REF!,#REF!,#REF!,#REF!,#REF!,#REF!</definedName>
    <definedName name="рв">#N/A</definedName>
    <definedName name="Реализ_плановая">#REF!</definedName>
    <definedName name="Реализ_факт">#REF!</definedName>
    <definedName name="Реализация">#REF!</definedName>
    <definedName name="Реализация_Сумм">#REF!</definedName>
    <definedName name="Рентаб_сред">#REF!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р">#REF!</definedName>
    <definedName name="рес1">#REF!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чч">#N/A</definedName>
    <definedName name="рк">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">#N/A</definedName>
    <definedName name="ропор">#N/A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па">#N/A</definedName>
    <definedName name="рпав">#N/A</definedName>
    <definedName name="рпраео">#REF!</definedName>
    <definedName name="рпраео_28">#REF!</definedName>
    <definedName name="рпраео_29">#REF!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итии">#REF!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фу">#N/A</definedName>
    <definedName name="ры">#N/A</definedName>
    <definedName name="рыу">#N/A</definedName>
    <definedName name="РЭС">#REF!</definedName>
    <definedName name="с">#N/A</definedName>
    <definedName name="С_дата">#REF!</definedName>
    <definedName name="С_материал_Сумм">#REF!</definedName>
    <definedName name="С_полная">#REF!</definedName>
    <definedName name="С_производ">#REF!</definedName>
    <definedName name="Себестоимость">#REF!</definedName>
    <definedName name="Серная_кислота">#REF!</definedName>
    <definedName name="Сероводород_на_соб._нужды__">#REF!</definedName>
    <definedName name="Сечение_жил_кабеля">#REF!</definedName>
    <definedName name="Сечение_провода">#REF!</definedName>
    <definedName name="сме">#N/A</definedName>
    <definedName name="СМЕТА">#REF!</definedName>
    <definedName name="Смета_скр">#REF!</definedName>
    <definedName name="Смета_скр1">#REF!</definedName>
    <definedName name="СмЗатНИОКР">#N/A</definedName>
    <definedName name="со">#N/A</definedName>
    <definedName name="со1">#N/A</definedName>
    <definedName name="СобстНефть">93*3</definedName>
    <definedName name="сп">#N/A</definedName>
    <definedName name="справка2">#N/A</definedName>
    <definedName name="сс">#N/A</definedName>
    <definedName name="сссс">#N/A</definedName>
    <definedName name="сссчч">#REF!</definedName>
    <definedName name="ссы">#N/A</definedName>
    <definedName name="ставка_налога_с_продаж">#REF!</definedName>
    <definedName name="Ставка_НДС">#REF!</definedName>
    <definedName name="СтавкаНДС_20">#REF!</definedName>
    <definedName name="Статус">IF(#REF!&lt;&gt;"",#REF!,"")</definedName>
    <definedName name="СтНПр1">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оительство">#REF!</definedName>
    <definedName name="Строка">#REF!</definedName>
    <definedName name="структ2">PutHeader</definedName>
    <definedName name="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б_4.2.1.">#N/A</definedName>
    <definedName name="табл_4.2">#N/A</definedName>
    <definedName name="Табл_курсы_валют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мбовский">#REF!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екущий_период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п_изоляции_кабеля">#REF!</definedName>
    <definedName name="Тип_опор">#REF!</definedName>
    <definedName name="Тип_провода">#REF!</definedName>
    <definedName name="Тип_прокладки_КЛ">#REF!</definedName>
    <definedName name="Тип_ТП">#REF!</definedName>
    <definedName name="тмти">#REF!</definedName>
    <definedName name="тн">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иво_на_соб.нужды__">#REF!</definedName>
    <definedName name="точ">#N/A</definedName>
    <definedName name="ТПЭ">#REF!</definedName>
    <definedName name="третий">#REF!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мтиим">#REF!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Ц_К">#REF!</definedName>
    <definedName name="ТЦ_К_upper">#REF!</definedName>
    <definedName name="ТЦ_НГДО">#REF!</definedName>
    <definedName name="ТЦ_НГДО_upper">#REF!</definedName>
    <definedName name="ТЦ_НПЗ">#REF!</definedName>
    <definedName name="ТЦ_НПЗ_upper">#REF!</definedName>
    <definedName name="ТЦ_НПО">#REF!</definedName>
    <definedName name="ТЦ_НПО_upper">#REF!</definedName>
    <definedName name="тч">#N/A</definedName>
    <definedName name="ТЭП">#REF!</definedName>
    <definedName name="у">#N/A</definedName>
    <definedName name="уб_К">#REF!</definedName>
    <definedName name="уб_НГДО">#REF!</definedName>
    <definedName name="уб_НПЗ">#REF!</definedName>
    <definedName name="уб_НПО">#REF!</definedName>
    <definedName name="уб_п">#REF!</definedName>
    <definedName name="убыток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З_НГДО">#REF!</definedName>
    <definedName name="уЗ_НПЗ">#REF!</definedName>
    <definedName name="уЗ_НПО">#REF!</definedName>
    <definedName name="уИнв_НГДО">#REF!</definedName>
    <definedName name="уИнв_НПЗ">#REF!</definedName>
    <definedName name="уИнв_НПО">#REF!</definedName>
    <definedName name="уК_НГДО">#REF!</definedName>
    <definedName name="уК_НПЗ">#REF!</definedName>
    <definedName name="уК_НПО">#REF!</definedName>
    <definedName name="ук1" hidden="1">{#N/A,#N/A,TRUE,"Fields";#N/A,#N/A,TRUE,"Sens"}</definedName>
    <definedName name="уК1_К">#REF!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_50">#REF!</definedName>
    <definedName name="ууу_7">#REF!</definedName>
    <definedName name="УФ">#N/A</definedName>
    <definedName name="уц1">#N/A</definedName>
    <definedName name="ф1.401.2">#REF!</definedName>
    <definedName name="ф1.402">#REF!</definedName>
    <definedName name="ф1.402.2">#REF!</definedName>
    <definedName name="ф1.403.1">#REF!</definedName>
    <definedName name="ф1.403.2">#REF!</definedName>
    <definedName name="ф1.403.3">#REF!</definedName>
    <definedName name="ф1.405.1">#REF!</definedName>
    <definedName name="ф1.405.2">#REF!</definedName>
    <definedName name="ф1.407.1">#REF!</definedName>
    <definedName name="ф1.407.3">#REF!</definedName>
    <definedName name="ф1.409">#REF!</definedName>
    <definedName name="ф1.411">#REF!</definedName>
    <definedName name="ф1.411.1">#REF!</definedName>
    <definedName name="ф1.411.2">#REF!</definedName>
    <definedName name="ф1.411.3">#REF!</definedName>
    <definedName name="ф110">#REF!</definedName>
    <definedName name="ф120">#REF!</definedName>
    <definedName name="ф3.427">#REF!</definedName>
    <definedName name="ф3.428">#REF!</definedName>
    <definedName name="ф3.433">#REF!</definedName>
    <definedName name="ф310">#REF!</definedName>
    <definedName name="файл_су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#REF!</definedName>
    <definedName name="фвыапм_">#REF!</definedName>
    <definedName name="фвыапм__26">#REF!</definedName>
    <definedName name="фвыапм__30">#REF!</definedName>
    <definedName name="фвыапм__31">#REF!</definedName>
    <definedName name="фвыапм__32">#REF!</definedName>
    <definedName name="фвыапм__33">#REF!</definedName>
    <definedName name="фвыапм__34">#REF!</definedName>
    <definedName name="фвыапм__35">#REF!</definedName>
    <definedName name="фвыапм__36">#REF!</definedName>
    <definedName name="фвыапм__37">#REF!</definedName>
    <definedName name="фвыапм__39">#REF!</definedName>
    <definedName name="фвыапм__41">#REF!</definedName>
    <definedName name="фвыапм__43">#REF!</definedName>
    <definedName name="фвыапм__46">#REF!</definedName>
    <definedName name="фвыапм__47">#REF!</definedName>
    <definedName name="фвыапм__51">#REF!</definedName>
    <definedName name="фвыапм__52">#REF!</definedName>
    <definedName name="фвыапм__53">#REF!</definedName>
    <definedName name="фвыапм__58">#REF!</definedName>
    <definedName name="фвыапм__59">#REF!</definedName>
    <definedName name="фвыапм__60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ЗП">#REF!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_Рент">#REF!</definedName>
    <definedName name="Форма_СС">#REF!</definedName>
    <definedName name="Форма_Цена">#REF!</definedName>
    <definedName name="форма51">GetSANDValue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ы">#REF!</definedName>
    <definedName name="ффы_50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ФЭП">#REF!</definedName>
    <definedName name="х">#REF!</definedName>
    <definedName name="ц">#N/A</definedName>
    <definedName name="Ц_нефти">#REF!</definedName>
    <definedName name="Ц_нефти_проч">#REF!</definedName>
    <definedName name="Ц_нефти_сред">#REF!</definedName>
    <definedName name="Ц_отгрузки">#REF!</definedName>
    <definedName name="Ц_пр_мат">#REF!</definedName>
    <definedName name="Ц_процес">#REF!</definedName>
    <definedName name="Ц_транспорт">#REF!</definedName>
    <definedName name="Ц_трнспорт">#REF!</definedName>
    <definedName name="Ц_услуг">#REF!</definedName>
    <definedName name="Ц1_Материал">#REF!</definedName>
    <definedName name="Ц1_переработ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без_НДС">#REF!</definedName>
    <definedName name="Цена_нефти">#REF!</definedName>
    <definedName name="Цена_О">#REF!</definedName>
    <definedName name="Цена_с_НДС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">#REF!</definedName>
    <definedName name="цу1">#N/A</definedName>
    <definedName name="цуа">#N/A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к">#N/A</definedName>
    <definedName name="цук1">#N/A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вертый">#REF!</definedName>
    <definedName name="ЧП1">#REF!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га">#N/A</definedName>
    <definedName name="шеув">#N/A</definedName>
    <definedName name="шув">#N/A</definedName>
    <definedName name="шшш">#N/A</definedName>
    <definedName name="шшшшшо">#N/A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>#N/A</definedName>
    <definedName name="ыву">#N/A</definedName>
    <definedName name="ыкц">#N/A</definedName>
    <definedName name="ыра">#N/A</definedName>
    <definedName name="ыфва" hidden="1">{#N/A,#N/A,TRUE,"Fields";#N/A,#N/A,TRUE,"Sens"}</definedName>
    <definedName name="ычяав">#N/A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#N/A</definedName>
    <definedName name="ьоыв">#N/A</definedName>
    <definedName name="ьрпв">#N/A</definedName>
    <definedName name="ьрпс">#N/A</definedName>
    <definedName name="ьрс">#N/A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ксперт">#REF!</definedName>
    <definedName name="эксперт_28">#REF!</definedName>
    <definedName name="эксперт_29">#REF!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нша">#N/A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_50">#REF!</definedName>
  </definedNames>
  <calcPr calcId="191029"/>
</workbook>
</file>

<file path=xl/calcChain.xml><?xml version="1.0" encoding="utf-8"?>
<calcChain xmlns="http://schemas.openxmlformats.org/spreadsheetml/2006/main">
  <c r="E62" i="27" l="1"/>
  <c r="D62" i="27"/>
  <c r="C62" i="27"/>
  <c r="K60" i="27"/>
  <c r="K59" i="27"/>
  <c r="Q49" i="27"/>
  <c r="Q46" i="27"/>
  <c r="Q43" i="27"/>
  <c r="Q40" i="27"/>
  <c r="Q37" i="27"/>
  <c r="Q34" i="27"/>
  <c r="Q31" i="27"/>
  <c r="Q28" i="27"/>
  <c r="Q25" i="27"/>
  <c r="Q22" i="27"/>
  <c r="Q19" i="27"/>
  <c r="Q16" i="27"/>
  <c r="Q13" i="27"/>
  <c r="B29" i="26" l="1"/>
  <c r="T24" i="26"/>
  <c r="T22" i="26"/>
  <c r="T20" i="26"/>
  <c r="T18" i="26"/>
  <c r="T16" i="26"/>
  <c r="T14" i="26"/>
  <c r="DS48" i="27"/>
  <c r="DS49" i="27" s="1"/>
  <c r="DO48" i="27"/>
  <c r="DO49" i="27" s="1"/>
  <c r="DK48" i="27"/>
  <c r="DK49" i="27" s="1"/>
  <c r="DS46" i="27"/>
  <c r="DR46" i="27"/>
  <c r="DQ46" i="27"/>
  <c r="DP46" i="27"/>
  <c r="DO46" i="27"/>
  <c r="DN46" i="27"/>
  <c r="DM46" i="27"/>
  <c r="DL46" i="27"/>
  <c r="DK46" i="27"/>
  <c r="DJ46" i="27"/>
  <c r="DI46" i="27"/>
  <c r="DS45" i="27"/>
  <c r="DR45" i="27"/>
  <c r="DR48" i="27" s="1"/>
  <c r="DR49" i="27" s="1"/>
  <c r="DQ45" i="27"/>
  <c r="DQ48" i="27" s="1"/>
  <c r="DQ49" i="27" s="1"/>
  <c r="DP45" i="27"/>
  <c r="DP48" i="27" s="1"/>
  <c r="DP49" i="27" s="1"/>
  <c r="DO45" i="27"/>
  <c r="DN45" i="27"/>
  <c r="DN48" i="27" s="1"/>
  <c r="DN49" i="27" s="1"/>
  <c r="DM45" i="27"/>
  <c r="DM48" i="27" s="1"/>
  <c r="DM49" i="27" s="1"/>
  <c r="DL45" i="27"/>
  <c r="DL48" i="27" s="1"/>
  <c r="DL49" i="27" s="1"/>
  <c r="DK45" i="27"/>
  <c r="DJ45" i="27"/>
  <c r="DJ48" i="27" s="1"/>
  <c r="DJ49" i="27" s="1"/>
  <c r="DI45" i="27"/>
  <c r="DI48" i="27" s="1"/>
  <c r="DI49" i="27" s="1"/>
  <c r="DS44" i="27"/>
  <c r="DR44" i="27"/>
  <c r="DQ44" i="27"/>
  <c r="DP44" i="27"/>
  <c r="DO44" i="27"/>
  <c r="DN44" i="27"/>
  <c r="DM44" i="27"/>
  <c r="DL44" i="27"/>
  <c r="DK44" i="27"/>
  <c r="DJ44" i="27"/>
  <c r="DI44" i="27"/>
  <c r="DS41" i="27"/>
  <c r="DS47" i="27" s="1"/>
  <c r="DR41" i="27"/>
  <c r="DR47" i="27" s="1"/>
  <c r="DQ41" i="27"/>
  <c r="DP41" i="27"/>
  <c r="DO41" i="27"/>
  <c r="DO47" i="27" s="1"/>
  <c r="DN41" i="27"/>
  <c r="DN47" i="27" s="1"/>
  <c r="DM41" i="27"/>
  <c r="DL41" i="27"/>
  <c r="DK41" i="27"/>
  <c r="DK47" i="27" s="1"/>
  <c r="DJ41" i="27"/>
  <c r="DJ47" i="27" s="1"/>
  <c r="DI41" i="27"/>
  <c r="DS38" i="27"/>
  <c r="DR38" i="27"/>
  <c r="DQ38" i="27"/>
  <c r="DQ47" i="27" s="1"/>
  <c r="DP38" i="27"/>
  <c r="DP47" i="27" s="1"/>
  <c r="DO38" i="27"/>
  <c r="DN38" i="27"/>
  <c r="DM38" i="27"/>
  <c r="DM47" i="27" s="1"/>
  <c r="DL38" i="27"/>
  <c r="DL47" i="27" s="1"/>
  <c r="DK38" i="27"/>
  <c r="DJ38" i="27"/>
  <c r="DI38" i="27"/>
  <c r="DI47" i="27" s="1"/>
  <c r="DS34" i="27"/>
  <c r="DR34" i="27"/>
  <c r="DQ34" i="27"/>
  <c r="DP34" i="27"/>
  <c r="DO34" i="27"/>
  <c r="DN34" i="27"/>
  <c r="DM34" i="27"/>
  <c r="DL34" i="27"/>
  <c r="DK34" i="27"/>
  <c r="DJ34" i="27"/>
  <c r="DI34" i="27"/>
  <c r="DS33" i="27"/>
  <c r="DR33" i="27"/>
  <c r="DQ33" i="27"/>
  <c r="DP33" i="27"/>
  <c r="DO33" i="27"/>
  <c r="DN33" i="27"/>
  <c r="DM33" i="27"/>
  <c r="DL33" i="27"/>
  <c r="DK33" i="27"/>
  <c r="DJ33" i="27"/>
  <c r="DI33" i="27"/>
  <c r="DS32" i="27"/>
  <c r="DR32" i="27"/>
  <c r="DQ32" i="27"/>
  <c r="DP32" i="27"/>
  <c r="DO32" i="27"/>
  <c r="DN32" i="27"/>
  <c r="DM32" i="27"/>
  <c r="DL32" i="27"/>
  <c r="DK32" i="27"/>
  <c r="DJ32" i="27"/>
  <c r="DI32" i="27"/>
  <c r="DS29" i="27"/>
  <c r="DR29" i="27"/>
  <c r="DQ29" i="27"/>
  <c r="DQ35" i="27" s="1"/>
  <c r="DP29" i="27"/>
  <c r="DP35" i="27" s="1"/>
  <c r="DO29" i="27"/>
  <c r="DN29" i="27"/>
  <c r="DM29" i="27"/>
  <c r="DM35" i="27" s="1"/>
  <c r="DL29" i="27"/>
  <c r="DL35" i="27" s="1"/>
  <c r="DK29" i="27"/>
  <c r="DJ29" i="27"/>
  <c r="DI29" i="27"/>
  <c r="DI35" i="27" s="1"/>
  <c r="DS26" i="27"/>
  <c r="DS35" i="27" s="1"/>
  <c r="DR26" i="27"/>
  <c r="DR35" i="27" s="1"/>
  <c r="DQ26" i="27"/>
  <c r="DP26" i="27"/>
  <c r="DO26" i="27"/>
  <c r="DO35" i="27" s="1"/>
  <c r="DN26" i="27"/>
  <c r="DN35" i="27" s="1"/>
  <c r="DM26" i="27"/>
  <c r="DL26" i="27"/>
  <c r="DK26" i="27"/>
  <c r="DK35" i="27" s="1"/>
  <c r="DJ26" i="27"/>
  <c r="DJ35" i="27" s="1"/>
  <c r="DI26" i="27"/>
  <c r="DS22" i="27"/>
  <c r="DR22" i="27"/>
  <c r="DQ22" i="27"/>
  <c r="DP22" i="27"/>
  <c r="DO22" i="27"/>
  <c r="DN22" i="27"/>
  <c r="DM22" i="27"/>
  <c r="DL22" i="27"/>
  <c r="DK22" i="27"/>
  <c r="DJ22" i="27"/>
  <c r="DI22" i="27"/>
  <c r="DS21" i="27"/>
  <c r="DR21" i="27"/>
  <c r="DQ21" i="27"/>
  <c r="DP21" i="27"/>
  <c r="DO21" i="27"/>
  <c r="DN21" i="27"/>
  <c r="DM21" i="27"/>
  <c r="DL21" i="27"/>
  <c r="DK21" i="27"/>
  <c r="DJ21" i="27"/>
  <c r="DI21" i="27"/>
  <c r="DS20" i="27"/>
  <c r="DR20" i="27"/>
  <c r="DQ20" i="27"/>
  <c r="DP20" i="27"/>
  <c r="DO20" i="27"/>
  <c r="DN20" i="27"/>
  <c r="DM20" i="27"/>
  <c r="DL20" i="27"/>
  <c r="DK20" i="27"/>
  <c r="DJ20" i="27"/>
  <c r="DI20" i="27"/>
  <c r="DS17" i="27"/>
  <c r="DS23" i="27" s="1"/>
  <c r="DR17" i="27"/>
  <c r="DR23" i="27" s="1"/>
  <c r="DQ17" i="27"/>
  <c r="DP17" i="27"/>
  <c r="DO17" i="27"/>
  <c r="DO23" i="27" s="1"/>
  <c r="DN17" i="27"/>
  <c r="DN23" i="27" s="1"/>
  <c r="DM17" i="27"/>
  <c r="DL17" i="27"/>
  <c r="DK17" i="27"/>
  <c r="DK23" i="27" s="1"/>
  <c r="DJ17" i="27"/>
  <c r="DJ23" i="27" s="1"/>
  <c r="DI17" i="27"/>
  <c r="DS14" i="27"/>
  <c r="DR14" i="27"/>
  <c r="DQ14" i="27"/>
  <c r="DQ23" i="27" s="1"/>
  <c r="DP14" i="27"/>
  <c r="DP23" i="27" s="1"/>
  <c r="DO14" i="27"/>
  <c r="DN14" i="27"/>
  <c r="DM14" i="27"/>
  <c r="DM23" i="27" s="1"/>
  <c r="DL14" i="27"/>
  <c r="DL23" i="27" s="1"/>
  <c r="DK14" i="27"/>
  <c r="DJ14" i="27"/>
  <c r="DI14" i="27"/>
  <c r="DI23" i="27" s="1"/>
  <c r="DS11" i="27"/>
  <c r="DR11" i="27"/>
  <c r="DQ11" i="27"/>
  <c r="DP11" i="27"/>
  <c r="DO11" i="27"/>
  <c r="DN11" i="27"/>
  <c r="DM11" i="27"/>
  <c r="DL11" i="27"/>
  <c r="DK11" i="27"/>
  <c r="DJ11" i="27"/>
  <c r="DI11" i="27"/>
  <c r="DQ28" i="26"/>
  <c r="DV28" i="26"/>
  <c r="DU28" i="26"/>
  <c r="DT28" i="26"/>
  <c r="DS28" i="26"/>
  <c r="DR28" i="26"/>
  <c r="DV26" i="26"/>
  <c r="DU26" i="26"/>
  <c r="DT26" i="26"/>
  <c r="DS26" i="26"/>
  <c r="DR26" i="26"/>
  <c r="DQ26" i="26"/>
  <c r="DV25" i="26"/>
  <c r="DU25" i="26"/>
  <c r="DT25" i="26"/>
  <c r="DS25" i="26"/>
  <c r="DR25" i="26"/>
  <c r="DQ25" i="26"/>
  <c r="DS24" i="26"/>
  <c r="DV23" i="26"/>
  <c r="DV24" i="26" s="1"/>
  <c r="DU23" i="26"/>
  <c r="DU24" i="26" s="1"/>
  <c r="DT23" i="26"/>
  <c r="DT24" i="26" s="1"/>
  <c r="DS23" i="26"/>
  <c r="DR23" i="26"/>
  <c r="DR24" i="26" s="1"/>
  <c r="DQ23" i="26"/>
  <c r="DQ24" i="26" s="1"/>
  <c r="DS20" i="26"/>
  <c r="DV19" i="26"/>
  <c r="DV20" i="26" s="1"/>
  <c r="DU19" i="26"/>
  <c r="DU20" i="26" s="1"/>
  <c r="DT19" i="26"/>
  <c r="DT20" i="26" s="1"/>
  <c r="DS19" i="26"/>
  <c r="DR19" i="26"/>
  <c r="DR20" i="26" s="1"/>
  <c r="DQ19" i="26"/>
  <c r="DQ20" i="26" s="1"/>
  <c r="DS16" i="26"/>
  <c r="DV15" i="26"/>
  <c r="DV16" i="26" s="1"/>
  <c r="DU15" i="26"/>
  <c r="DU16" i="26" s="1"/>
  <c r="DT15" i="26"/>
  <c r="DT27" i="26" s="1"/>
  <c r="DS15" i="26"/>
  <c r="DS27" i="26" s="1"/>
  <c r="DR15" i="26"/>
  <c r="DR16" i="26" s="1"/>
  <c r="DQ15" i="26"/>
  <c r="DQ16" i="26" s="1"/>
  <c r="U26" i="26"/>
  <c r="U15" i="26"/>
  <c r="N11" i="27"/>
  <c r="B60" i="27"/>
  <c r="B61" i="27"/>
  <c r="B59" i="27"/>
  <c r="DH47" i="27"/>
  <c r="DG47" i="27"/>
  <c r="DF47" i="27"/>
  <c r="DE47" i="27"/>
  <c r="DD47" i="27"/>
  <c r="DC47" i="27"/>
  <c r="DB47" i="27"/>
  <c r="DA47" i="27"/>
  <c r="CZ47" i="27"/>
  <c r="CY47" i="27"/>
  <c r="CX47" i="27"/>
  <c r="CW47" i="27"/>
  <c r="CV47" i="27"/>
  <c r="CU47" i="27"/>
  <c r="CT47" i="27"/>
  <c r="CS47" i="27"/>
  <c r="CR47" i="27"/>
  <c r="CQ47" i="27"/>
  <c r="CP47" i="27"/>
  <c r="CO47" i="27"/>
  <c r="CN47" i="27"/>
  <c r="CM47" i="27"/>
  <c r="CL47" i="27"/>
  <c r="CK47" i="27"/>
  <c r="CJ47" i="27"/>
  <c r="CI47" i="27"/>
  <c r="CH47" i="27"/>
  <c r="CG47" i="27"/>
  <c r="CF47" i="27"/>
  <c r="CE47" i="27"/>
  <c r="CD47" i="27"/>
  <c r="CC47" i="27"/>
  <c r="CB47" i="27"/>
  <c r="CA47" i="27"/>
  <c r="BZ47" i="27"/>
  <c r="BY47" i="27"/>
  <c r="BX47" i="27"/>
  <c r="BW47" i="27"/>
  <c r="BV47" i="27"/>
  <c r="BU47" i="27"/>
  <c r="BT47" i="27"/>
  <c r="BS47" i="27"/>
  <c r="BR47" i="27"/>
  <c r="BQ47" i="27"/>
  <c r="BP47" i="27"/>
  <c r="BO47" i="27"/>
  <c r="BN47" i="27"/>
  <c r="BM47" i="27"/>
  <c r="BL47" i="27"/>
  <c r="BK47" i="27"/>
  <c r="BJ47" i="27"/>
  <c r="BI47" i="27"/>
  <c r="BH47" i="27"/>
  <c r="BG47" i="27"/>
  <c r="BF47" i="27"/>
  <c r="BE47" i="27"/>
  <c r="BD47" i="27"/>
  <c r="BC47" i="27"/>
  <c r="BB47" i="27"/>
  <c r="BA47" i="27"/>
  <c r="AZ47" i="27"/>
  <c r="AY47" i="27"/>
  <c r="AX47" i="27"/>
  <c r="AW47" i="27"/>
  <c r="AV47" i="27"/>
  <c r="AU47" i="27"/>
  <c r="AT47" i="27"/>
  <c r="AS47" i="27"/>
  <c r="AR47" i="27"/>
  <c r="AQ47" i="27"/>
  <c r="AP47" i="27"/>
  <c r="AO47" i="27"/>
  <c r="AN47" i="27"/>
  <c r="AM47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DH46" i="27"/>
  <c r="DG46" i="27"/>
  <c r="DF46" i="27"/>
  <c r="DE46" i="27"/>
  <c r="DD46" i="27"/>
  <c r="DC46" i="27"/>
  <c r="DB46" i="27"/>
  <c r="DA46" i="27"/>
  <c r="CZ46" i="27"/>
  <c r="CY46" i="27"/>
  <c r="CX46" i="27"/>
  <c r="CW46" i="27"/>
  <c r="CV46" i="27"/>
  <c r="CU46" i="27"/>
  <c r="CT46" i="27"/>
  <c r="CS46" i="27"/>
  <c r="CR46" i="27"/>
  <c r="CQ46" i="27"/>
  <c r="CP46" i="27"/>
  <c r="CO46" i="27"/>
  <c r="CN46" i="27"/>
  <c r="CM46" i="27"/>
  <c r="CL46" i="27"/>
  <c r="CK46" i="27"/>
  <c r="CJ46" i="27"/>
  <c r="CI46" i="27"/>
  <c r="CH46" i="27"/>
  <c r="CG46" i="27"/>
  <c r="CF46" i="27"/>
  <c r="CE46" i="27"/>
  <c r="CD46" i="27"/>
  <c r="CC46" i="27"/>
  <c r="CB46" i="27"/>
  <c r="CA46" i="27"/>
  <c r="BZ46" i="27"/>
  <c r="BY46" i="27"/>
  <c r="BX46" i="27"/>
  <c r="BW46" i="27"/>
  <c r="BV46" i="27"/>
  <c r="BU46" i="27"/>
  <c r="BT46" i="27"/>
  <c r="BS46" i="27"/>
  <c r="BR46" i="27"/>
  <c r="BQ46" i="27"/>
  <c r="BP46" i="27"/>
  <c r="BO46" i="27"/>
  <c r="BN46" i="27"/>
  <c r="BM46" i="27"/>
  <c r="BL46" i="27"/>
  <c r="BK46" i="27"/>
  <c r="BJ46" i="27"/>
  <c r="BI46" i="27"/>
  <c r="BH46" i="27"/>
  <c r="BG46" i="27"/>
  <c r="BF46" i="27"/>
  <c r="BE46" i="27"/>
  <c r="BD46" i="27"/>
  <c r="BC46" i="27"/>
  <c r="BB46" i="27"/>
  <c r="BA46" i="27"/>
  <c r="AZ46" i="27"/>
  <c r="AY46" i="27"/>
  <c r="AX46" i="27"/>
  <c r="AW46" i="27"/>
  <c r="AV46" i="27"/>
  <c r="AU46" i="27"/>
  <c r="AT46" i="27"/>
  <c r="AS46" i="27"/>
  <c r="AR46" i="27"/>
  <c r="AQ46" i="27"/>
  <c r="AP46" i="27"/>
  <c r="AO46" i="27"/>
  <c r="AN46" i="27"/>
  <c r="AM46" i="27"/>
  <c r="AL46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DH45" i="27"/>
  <c r="DG45" i="27"/>
  <c r="DF45" i="27"/>
  <c r="DE45" i="27"/>
  <c r="DD45" i="27"/>
  <c r="DC45" i="27"/>
  <c r="DB45" i="27"/>
  <c r="DA45" i="27"/>
  <c r="CZ45" i="27"/>
  <c r="CY45" i="27"/>
  <c r="CX45" i="27"/>
  <c r="CW45" i="27"/>
  <c r="CV45" i="27"/>
  <c r="CU45" i="27"/>
  <c r="CT45" i="27"/>
  <c r="CS45" i="27"/>
  <c r="CR45" i="27"/>
  <c r="CQ45" i="27"/>
  <c r="CP45" i="27"/>
  <c r="CO45" i="27"/>
  <c r="CN45" i="27"/>
  <c r="CM45" i="27"/>
  <c r="CL45" i="27"/>
  <c r="CK45" i="27"/>
  <c r="CJ45" i="27"/>
  <c r="CI45" i="27"/>
  <c r="CH45" i="27"/>
  <c r="CG45" i="27"/>
  <c r="CF45" i="27"/>
  <c r="CE45" i="27"/>
  <c r="CD45" i="27"/>
  <c r="CC45" i="27"/>
  <c r="CB45" i="27"/>
  <c r="CA45" i="27"/>
  <c r="BZ45" i="27"/>
  <c r="BY45" i="27"/>
  <c r="BX45" i="27"/>
  <c r="BW45" i="27"/>
  <c r="BV45" i="27"/>
  <c r="BU45" i="27"/>
  <c r="BT45" i="27"/>
  <c r="BS45" i="27"/>
  <c r="BR45" i="27"/>
  <c r="BQ45" i="27"/>
  <c r="BP45" i="27"/>
  <c r="BO45" i="27"/>
  <c r="BN45" i="27"/>
  <c r="BM45" i="27"/>
  <c r="BL45" i="27"/>
  <c r="BK45" i="27"/>
  <c r="BJ45" i="27"/>
  <c r="BI45" i="27"/>
  <c r="BH45" i="27"/>
  <c r="BG45" i="27"/>
  <c r="BF45" i="27"/>
  <c r="BE45" i="27"/>
  <c r="BD45" i="27"/>
  <c r="BC45" i="27"/>
  <c r="BB45" i="27"/>
  <c r="BA45" i="27"/>
  <c r="AZ45" i="27"/>
  <c r="AY45" i="27"/>
  <c r="AX45" i="27"/>
  <c r="AW45" i="27"/>
  <c r="AV45" i="27"/>
  <c r="AU45" i="27"/>
  <c r="AT45" i="27"/>
  <c r="AS45" i="27"/>
  <c r="AR45" i="27"/>
  <c r="AQ45" i="27"/>
  <c r="AP45" i="27"/>
  <c r="AO45" i="27"/>
  <c r="AN45" i="27"/>
  <c r="AM45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DH35" i="27"/>
  <c r="DG35" i="27"/>
  <c r="DF35" i="27"/>
  <c r="DE35" i="27"/>
  <c r="DD35" i="27"/>
  <c r="DC35" i="27"/>
  <c r="DB35" i="27"/>
  <c r="DA35" i="27"/>
  <c r="CZ35" i="27"/>
  <c r="CY35" i="27"/>
  <c r="CX35" i="27"/>
  <c r="CW35" i="27"/>
  <c r="CV35" i="27"/>
  <c r="CU35" i="27"/>
  <c r="CT35" i="27"/>
  <c r="CS35" i="27"/>
  <c r="CR35" i="27"/>
  <c r="CQ35" i="27"/>
  <c r="CP35" i="27"/>
  <c r="CO35" i="27"/>
  <c r="CN35" i="27"/>
  <c r="CM35" i="27"/>
  <c r="CL35" i="27"/>
  <c r="CK35" i="27"/>
  <c r="CJ35" i="27"/>
  <c r="CI35" i="27"/>
  <c r="CH35" i="27"/>
  <c r="CG35" i="27"/>
  <c r="CF35" i="27"/>
  <c r="CE35" i="27"/>
  <c r="CD35" i="27"/>
  <c r="CC35" i="27"/>
  <c r="CB35" i="27"/>
  <c r="CA35" i="27"/>
  <c r="BZ35" i="27"/>
  <c r="BY35" i="27"/>
  <c r="BX35" i="27"/>
  <c r="BW35" i="27"/>
  <c r="BV35" i="27"/>
  <c r="BU35" i="27"/>
  <c r="BT35" i="27"/>
  <c r="BS35" i="27"/>
  <c r="BR35" i="27"/>
  <c r="BQ35" i="27"/>
  <c r="BP35" i="27"/>
  <c r="BO35" i="27"/>
  <c r="BN35" i="27"/>
  <c r="BM35" i="27"/>
  <c r="BL35" i="27"/>
  <c r="BK35" i="27"/>
  <c r="BJ35" i="27"/>
  <c r="BI35" i="27"/>
  <c r="BH35" i="27"/>
  <c r="BG35" i="27"/>
  <c r="BF35" i="27"/>
  <c r="BE35" i="27"/>
  <c r="BD35" i="27"/>
  <c r="BC35" i="27"/>
  <c r="BB35" i="27"/>
  <c r="BA35" i="27"/>
  <c r="AZ35" i="27"/>
  <c r="AY35" i="27"/>
  <c r="AX35" i="27"/>
  <c r="AW35" i="27"/>
  <c r="AV35" i="27"/>
  <c r="AU35" i="27"/>
  <c r="AT35" i="27"/>
  <c r="AS35" i="27"/>
  <c r="AR35" i="27"/>
  <c r="AQ35" i="27"/>
  <c r="AP35" i="27"/>
  <c r="AO35" i="27"/>
  <c r="AN35" i="27"/>
  <c r="AM35" i="27"/>
  <c r="AL35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DH34" i="27"/>
  <c r="DG34" i="27"/>
  <c r="DF34" i="27"/>
  <c r="DE34" i="27"/>
  <c r="DD34" i="27"/>
  <c r="DC34" i="27"/>
  <c r="DB34" i="27"/>
  <c r="DA34" i="27"/>
  <c r="CZ34" i="27"/>
  <c r="CY34" i="27"/>
  <c r="CX34" i="27"/>
  <c r="CW34" i="27"/>
  <c r="CV34" i="27"/>
  <c r="CU34" i="27"/>
  <c r="CT34" i="27"/>
  <c r="CS34" i="27"/>
  <c r="CR34" i="27"/>
  <c r="CQ34" i="27"/>
  <c r="CP34" i="27"/>
  <c r="CO34" i="27"/>
  <c r="CN34" i="27"/>
  <c r="CM34" i="27"/>
  <c r="CL34" i="27"/>
  <c r="CK34" i="27"/>
  <c r="CJ34" i="27"/>
  <c r="CI34" i="27"/>
  <c r="CH34" i="27"/>
  <c r="CG34" i="27"/>
  <c r="CF34" i="27"/>
  <c r="CE34" i="27"/>
  <c r="CD34" i="27"/>
  <c r="CC34" i="27"/>
  <c r="CB34" i="27"/>
  <c r="CA34" i="27"/>
  <c r="BZ34" i="27"/>
  <c r="BY34" i="27"/>
  <c r="BX34" i="27"/>
  <c r="BW34" i="27"/>
  <c r="BV34" i="27"/>
  <c r="BU34" i="27"/>
  <c r="BT34" i="27"/>
  <c r="BS34" i="27"/>
  <c r="BR34" i="27"/>
  <c r="BQ34" i="27"/>
  <c r="BP34" i="27"/>
  <c r="BO34" i="27"/>
  <c r="BN34" i="27"/>
  <c r="BM34" i="27"/>
  <c r="BL34" i="27"/>
  <c r="BK34" i="27"/>
  <c r="BJ34" i="27"/>
  <c r="BI34" i="27"/>
  <c r="BH34" i="27"/>
  <c r="BG34" i="27"/>
  <c r="BF34" i="27"/>
  <c r="BE34" i="27"/>
  <c r="BD34" i="27"/>
  <c r="BC34" i="27"/>
  <c r="BB34" i="27"/>
  <c r="BA34" i="27"/>
  <c r="AZ34" i="27"/>
  <c r="AY34" i="27"/>
  <c r="AX34" i="27"/>
  <c r="AW34" i="27"/>
  <c r="AV34" i="27"/>
  <c r="AU34" i="27"/>
  <c r="AT34" i="27"/>
  <c r="AS34" i="27"/>
  <c r="AR34" i="27"/>
  <c r="AQ34" i="27"/>
  <c r="AP34" i="27"/>
  <c r="AO34" i="27"/>
  <c r="AN34" i="27"/>
  <c r="AM34" i="27"/>
  <c r="AL34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DH33" i="27"/>
  <c r="DG33" i="27"/>
  <c r="DF33" i="27"/>
  <c r="DE33" i="27"/>
  <c r="DD33" i="27"/>
  <c r="DC33" i="27"/>
  <c r="DB33" i="27"/>
  <c r="DA33" i="27"/>
  <c r="CZ33" i="27"/>
  <c r="CY33" i="27"/>
  <c r="CX33" i="27"/>
  <c r="CW33" i="27"/>
  <c r="CV33" i="27"/>
  <c r="CU33" i="27"/>
  <c r="CT33" i="27"/>
  <c r="CS33" i="27"/>
  <c r="CR33" i="27"/>
  <c r="CQ33" i="27"/>
  <c r="CP33" i="27"/>
  <c r="CO33" i="27"/>
  <c r="CN33" i="27"/>
  <c r="CM33" i="27"/>
  <c r="CL33" i="27"/>
  <c r="CK33" i="27"/>
  <c r="CJ33" i="27"/>
  <c r="CI33" i="27"/>
  <c r="CH33" i="27"/>
  <c r="CG33" i="27"/>
  <c r="CF33" i="27"/>
  <c r="CE33" i="27"/>
  <c r="CD33" i="27"/>
  <c r="CC33" i="27"/>
  <c r="CB33" i="27"/>
  <c r="CA33" i="27"/>
  <c r="BZ33" i="27"/>
  <c r="BY33" i="27"/>
  <c r="BX33" i="27"/>
  <c r="BW33" i="27"/>
  <c r="BV33" i="27"/>
  <c r="BU33" i="27"/>
  <c r="BT33" i="27"/>
  <c r="BS33" i="27"/>
  <c r="BR33" i="27"/>
  <c r="BQ33" i="27"/>
  <c r="BP33" i="27"/>
  <c r="BO33" i="27"/>
  <c r="BN33" i="27"/>
  <c r="BM33" i="27"/>
  <c r="BL33" i="27"/>
  <c r="BK33" i="27"/>
  <c r="BJ33" i="27"/>
  <c r="BI33" i="27"/>
  <c r="BH33" i="27"/>
  <c r="BG33" i="27"/>
  <c r="BF33" i="27"/>
  <c r="BE33" i="27"/>
  <c r="BD33" i="27"/>
  <c r="BC33" i="27"/>
  <c r="BB33" i="27"/>
  <c r="BA33" i="27"/>
  <c r="AZ33" i="27"/>
  <c r="AY33" i="27"/>
  <c r="AX33" i="27"/>
  <c r="AW33" i="27"/>
  <c r="AV33" i="27"/>
  <c r="AU33" i="27"/>
  <c r="AT33" i="27"/>
  <c r="AS33" i="27"/>
  <c r="AR33" i="27"/>
  <c r="AQ33" i="27"/>
  <c r="AP33" i="27"/>
  <c r="AO33" i="27"/>
  <c r="AN33" i="27"/>
  <c r="AM33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DH20" i="27"/>
  <c r="DH23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AI21" i="27"/>
  <c r="AJ21" i="27"/>
  <c r="AK21" i="27"/>
  <c r="AL21" i="27"/>
  <c r="AM21" i="27"/>
  <c r="AN21" i="27"/>
  <c r="AO21" i="27"/>
  <c r="AP21" i="27"/>
  <c r="AQ21" i="27"/>
  <c r="AR21" i="27"/>
  <c r="AS21" i="27"/>
  <c r="AT21" i="27"/>
  <c r="AU21" i="27"/>
  <c r="AV21" i="27"/>
  <c r="AW21" i="27"/>
  <c r="AX21" i="27"/>
  <c r="AY21" i="27"/>
  <c r="AZ21" i="27"/>
  <c r="BA21" i="27"/>
  <c r="BB21" i="27"/>
  <c r="BC21" i="27"/>
  <c r="BD21" i="27"/>
  <c r="BE21" i="27"/>
  <c r="BF21" i="27"/>
  <c r="BG21" i="27"/>
  <c r="BH21" i="27"/>
  <c r="BI21" i="27"/>
  <c r="BJ21" i="27"/>
  <c r="BK21" i="27"/>
  <c r="BL21" i="27"/>
  <c r="BM21" i="27"/>
  <c r="BN21" i="27"/>
  <c r="BO21" i="27"/>
  <c r="BP21" i="27"/>
  <c r="BQ21" i="27"/>
  <c r="BR21" i="27"/>
  <c r="BS21" i="27"/>
  <c r="BT21" i="27"/>
  <c r="BU21" i="27"/>
  <c r="BV21" i="27"/>
  <c r="BW21" i="27"/>
  <c r="BX21" i="27"/>
  <c r="BY21" i="27"/>
  <c r="BZ21" i="27"/>
  <c r="CA21" i="27"/>
  <c r="CB21" i="27"/>
  <c r="CC21" i="27"/>
  <c r="CD21" i="27"/>
  <c r="CE21" i="27"/>
  <c r="CF21" i="27"/>
  <c r="CG21" i="27"/>
  <c r="CH21" i="27"/>
  <c r="CI21" i="27"/>
  <c r="CJ21" i="27"/>
  <c r="CK21" i="27"/>
  <c r="CL21" i="27"/>
  <c r="CM21" i="27"/>
  <c r="CN21" i="27"/>
  <c r="CO21" i="27"/>
  <c r="CP21" i="27"/>
  <c r="CQ21" i="27"/>
  <c r="CR21" i="27"/>
  <c r="CS21" i="27"/>
  <c r="CT21" i="27"/>
  <c r="CU21" i="27"/>
  <c r="CV21" i="27"/>
  <c r="CW21" i="27"/>
  <c r="CX21" i="27"/>
  <c r="CY21" i="27"/>
  <c r="CZ21" i="27"/>
  <c r="DA21" i="27"/>
  <c r="DB21" i="27"/>
  <c r="DC21" i="27"/>
  <c r="DD21" i="27"/>
  <c r="DE21" i="27"/>
  <c r="DF21" i="27"/>
  <c r="DG21" i="27"/>
  <c r="DH21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AI22" i="27"/>
  <c r="AJ22" i="27"/>
  <c r="AK22" i="27"/>
  <c r="AL22" i="27"/>
  <c r="AM22" i="27"/>
  <c r="AN22" i="27"/>
  <c r="AO22" i="27"/>
  <c r="AP22" i="27"/>
  <c r="AQ22" i="27"/>
  <c r="AR22" i="27"/>
  <c r="AS22" i="27"/>
  <c r="AT22" i="27"/>
  <c r="AU22" i="27"/>
  <c r="AV22" i="27"/>
  <c r="AW22" i="27"/>
  <c r="AX22" i="27"/>
  <c r="AY22" i="27"/>
  <c r="AZ22" i="27"/>
  <c r="BA22" i="27"/>
  <c r="BB22" i="27"/>
  <c r="BC22" i="27"/>
  <c r="BD22" i="27"/>
  <c r="BE22" i="27"/>
  <c r="BF22" i="27"/>
  <c r="BG22" i="27"/>
  <c r="BH22" i="27"/>
  <c r="BI22" i="27"/>
  <c r="BJ22" i="27"/>
  <c r="BK22" i="27"/>
  <c r="BL22" i="27"/>
  <c r="BM22" i="27"/>
  <c r="BN22" i="27"/>
  <c r="BO22" i="27"/>
  <c r="BP22" i="27"/>
  <c r="BQ22" i="27"/>
  <c r="BR22" i="27"/>
  <c r="BS22" i="27"/>
  <c r="BT22" i="27"/>
  <c r="BU22" i="27"/>
  <c r="BV22" i="27"/>
  <c r="BW22" i="27"/>
  <c r="BX22" i="27"/>
  <c r="BY22" i="27"/>
  <c r="BZ22" i="27"/>
  <c r="CA22" i="27"/>
  <c r="CB22" i="27"/>
  <c r="CC22" i="27"/>
  <c r="CD22" i="27"/>
  <c r="CE22" i="27"/>
  <c r="CF22" i="27"/>
  <c r="CG22" i="27"/>
  <c r="CH22" i="27"/>
  <c r="CI22" i="27"/>
  <c r="CJ22" i="27"/>
  <c r="CK22" i="27"/>
  <c r="CL22" i="27"/>
  <c r="CM22" i="27"/>
  <c r="CN22" i="27"/>
  <c r="CO22" i="27"/>
  <c r="CP22" i="27"/>
  <c r="CQ22" i="27"/>
  <c r="CR22" i="27"/>
  <c r="CS22" i="27"/>
  <c r="CT22" i="27"/>
  <c r="CU22" i="27"/>
  <c r="CV22" i="27"/>
  <c r="CW22" i="27"/>
  <c r="CX22" i="27"/>
  <c r="CY22" i="27"/>
  <c r="CZ22" i="27"/>
  <c r="DA22" i="27"/>
  <c r="DB22" i="27"/>
  <c r="DC22" i="27"/>
  <c r="DD22" i="27"/>
  <c r="DE22" i="27"/>
  <c r="DF22" i="27"/>
  <c r="DG22" i="27"/>
  <c r="DH22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N23" i="27"/>
  <c r="AO23" i="27"/>
  <c r="AP23" i="27"/>
  <c r="AQ23" i="27"/>
  <c r="AR23" i="27"/>
  <c r="AS23" i="27"/>
  <c r="AT23" i="27"/>
  <c r="AU23" i="27"/>
  <c r="AV23" i="27"/>
  <c r="AW23" i="27"/>
  <c r="AX23" i="27"/>
  <c r="AY23" i="27"/>
  <c r="AZ23" i="27"/>
  <c r="BA23" i="27"/>
  <c r="BB23" i="27"/>
  <c r="BC23" i="27"/>
  <c r="BD23" i="27"/>
  <c r="BE23" i="27"/>
  <c r="BF23" i="27"/>
  <c r="BG23" i="27"/>
  <c r="BH23" i="27"/>
  <c r="BI23" i="27"/>
  <c r="BJ23" i="27"/>
  <c r="BK23" i="27"/>
  <c r="BL23" i="27"/>
  <c r="BM23" i="27"/>
  <c r="BN23" i="27"/>
  <c r="BO23" i="27"/>
  <c r="BP23" i="27"/>
  <c r="BQ23" i="27"/>
  <c r="BR23" i="27"/>
  <c r="BS23" i="27"/>
  <c r="BT23" i="27"/>
  <c r="BU23" i="27"/>
  <c r="BV23" i="27"/>
  <c r="BW23" i="27"/>
  <c r="BX23" i="27"/>
  <c r="BY23" i="27"/>
  <c r="BZ23" i="27"/>
  <c r="CA23" i="27"/>
  <c r="CB23" i="27"/>
  <c r="CC23" i="27"/>
  <c r="CD23" i="27"/>
  <c r="CE23" i="27"/>
  <c r="CF23" i="27"/>
  <c r="CG23" i="27"/>
  <c r="CH23" i="27"/>
  <c r="CI23" i="27"/>
  <c r="CJ23" i="27"/>
  <c r="CK23" i="27"/>
  <c r="CL23" i="27"/>
  <c r="CM23" i="27"/>
  <c r="CN23" i="27"/>
  <c r="CO23" i="27"/>
  <c r="CP23" i="27"/>
  <c r="CQ23" i="27"/>
  <c r="CR23" i="27"/>
  <c r="CS23" i="27"/>
  <c r="CT23" i="27"/>
  <c r="CU23" i="27"/>
  <c r="CV23" i="27"/>
  <c r="CW23" i="27"/>
  <c r="CX23" i="27"/>
  <c r="CY23" i="27"/>
  <c r="CZ23" i="27"/>
  <c r="DA23" i="27"/>
  <c r="DB23" i="27"/>
  <c r="DC23" i="27"/>
  <c r="DD23" i="27"/>
  <c r="DE23" i="27"/>
  <c r="DF23" i="27"/>
  <c r="DG23" i="27"/>
  <c r="R23" i="27"/>
  <c r="R22" i="27"/>
  <c r="R21" i="27"/>
  <c r="V25" i="26"/>
  <c r="W25" i="26"/>
  <c r="X25" i="26"/>
  <c r="Y25" i="26"/>
  <c r="Z25" i="26"/>
  <c r="AA25" i="26"/>
  <c r="AB25" i="26"/>
  <c r="AC25" i="26"/>
  <c r="AD25" i="26"/>
  <c r="AE25" i="26"/>
  <c r="AF25" i="26"/>
  <c r="AG25" i="26"/>
  <c r="AH25" i="26"/>
  <c r="AI25" i="26"/>
  <c r="AJ25" i="26"/>
  <c r="AK25" i="26"/>
  <c r="AL25" i="26"/>
  <c r="AM25" i="26"/>
  <c r="AN25" i="26"/>
  <c r="AO25" i="26"/>
  <c r="AP25" i="26"/>
  <c r="AQ25" i="26"/>
  <c r="AR25" i="26"/>
  <c r="AS25" i="26"/>
  <c r="AT25" i="26"/>
  <c r="AU25" i="26"/>
  <c r="AV25" i="26"/>
  <c r="AW25" i="26"/>
  <c r="AX25" i="26"/>
  <c r="AY25" i="26"/>
  <c r="AZ25" i="26"/>
  <c r="BA25" i="26"/>
  <c r="BB25" i="26"/>
  <c r="BC25" i="26"/>
  <c r="BD25" i="26"/>
  <c r="BE25" i="26"/>
  <c r="BF25" i="26"/>
  <c r="BG25" i="26"/>
  <c r="BH25" i="26"/>
  <c r="BI25" i="26"/>
  <c r="BJ25" i="26"/>
  <c r="BK25" i="26"/>
  <c r="BL25" i="26"/>
  <c r="BM25" i="26"/>
  <c r="BN25" i="26"/>
  <c r="BO25" i="26"/>
  <c r="BP25" i="26"/>
  <c r="BQ25" i="26"/>
  <c r="BR25" i="26"/>
  <c r="BS25" i="26"/>
  <c r="BT25" i="26"/>
  <c r="BU25" i="26"/>
  <c r="BV25" i="26"/>
  <c r="BW25" i="26"/>
  <c r="BX25" i="26"/>
  <c r="BY25" i="26"/>
  <c r="BZ25" i="26"/>
  <c r="CA25" i="26"/>
  <c r="CB25" i="26"/>
  <c r="CC25" i="26"/>
  <c r="CD25" i="26"/>
  <c r="CE25" i="26"/>
  <c r="CF25" i="26"/>
  <c r="CG25" i="26"/>
  <c r="CH25" i="26"/>
  <c r="CI25" i="26"/>
  <c r="CJ25" i="26"/>
  <c r="CK25" i="26"/>
  <c r="CL25" i="26"/>
  <c r="CM25" i="26"/>
  <c r="CN25" i="26"/>
  <c r="CO25" i="26"/>
  <c r="CP25" i="26"/>
  <c r="CQ25" i="26"/>
  <c r="CR25" i="26"/>
  <c r="CS25" i="26"/>
  <c r="CT25" i="26"/>
  <c r="CU25" i="26"/>
  <c r="CV25" i="26"/>
  <c r="CW25" i="26"/>
  <c r="CX25" i="26"/>
  <c r="CY25" i="26"/>
  <c r="CZ25" i="26"/>
  <c r="DA25" i="26"/>
  <c r="DB25" i="26"/>
  <c r="DC25" i="26"/>
  <c r="DD25" i="26"/>
  <c r="DE25" i="26"/>
  <c r="DF25" i="26"/>
  <c r="DG25" i="26"/>
  <c r="DH25" i="26"/>
  <c r="DI25" i="26"/>
  <c r="DJ25" i="26"/>
  <c r="DK25" i="26"/>
  <c r="DL25" i="26"/>
  <c r="DM25" i="26"/>
  <c r="DN25" i="26"/>
  <c r="DO25" i="26"/>
  <c r="DP25" i="26"/>
  <c r="V26" i="26"/>
  <c r="W26" i="26"/>
  <c r="X26" i="26"/>
  <c r="Y26" i="26"/>
  <c r="Z26" i="26"/>
  <c r="AA26" i="26"/>
  <c r="AB26" i="26"/>
  <c r="AC26" i="26"/>
  <c r="AD26" i="26"/>
  <c r="AE26" i="26"/>
  <c r="AF26" i="26"/>
  <c r="AG26" i="26"/>
  <c r="AH26" i="26"/>
  <c r="AI26" i="26"/>
  <c r="AJ26" i="26"/>
  <c r="AK26" i="26"/>
  <c r="AL26" i="26"/>
  <c r="AM26" i="26"/>
  <c r="AN26" i="26"/>
  <c r="AO26" i="26"/>
  <c r="AP26" i="26"/>
  <c r="AQ26" i="26"/>
  <c r="AR26" i="26"/>
  <c r="AS26" i="26"/>
  <c r="AT26" i="26"/>
  <c r="AU26" i="26"/>
  <c r="AV26" i="26"/>
  <c r="AW26" i="26"/>
  <c r="AX26" i="26"/>
  <c r="AY26" i="26"/>
  <c r="AZ26" i="26"/>
  <c r="BA26" i="26"/>
  <c r="BB26" i="26"/>
  <c r="BC26" i="26"/>
  <c r="BD26" i="26"/>
  <c r="BE26" i="26"/>
  <c r="BF26" i="26"/>
  <c r="BG26" i="26"/>
  <c r="BH26" i="26"/>
  <c r="BI26" i="26"/>
  <c r="BJ26" i="26"/>
  <c r="BK26" i="26"/>
  <c r="BL26" i="26"/>
  <c r="BM26" i="26"/>
  <c r="BN26" i="26"/>
  <c r="BO26" i="26"/>
  <c r="BP26" i="26"/>
  <c r="BQ26" i="26"/>
  <c r="BR26" i="26"/>
  <c r="BS26" i="26"/>
  <c r="BT26" i="26"/>
  <c r="BU26" i="26"/>
  <c r="BV26" i="26"/>
  <c r="BW26" i="26"/>
  <c r="BX26" i="26"/>
  <c r="BY26" i="26"/>
  <c r="BZ26" i="26"/>
  <c r="CA26" i="26"/>
  <c r="CB26" i="26"/>
  <c r="CC26" i="26"/>
  <c r="CD26" i="26"/>
  <c r="CE26" i="26"/>
  <c r="CF26" i="26"/>
  <c r="CG26" i="26"/>
  <c r="CH26" i="26"/>
  <c r="CI26" i="26"/>
  <c r="CJ26" i="26"/>
  <c r="CK26" i="26"/>
  <c r="CL26" i="26"/>
  <c r="CM26" i="26"/>
  <c r="CN26" i="26"/>
  <c r="CO26" i="26"/>
  <c r="CP26" i="26"/>
  <c r="CQ26" i="26"/>
  <c r="CR26" i="26"/>
  <c r="CS26" i="26"/>
  <c r="CT26" i="26"/>
  <c r="CU26" i="26"/>
  <c r="CV26" i="26"/>
  <c r="CW26" i="26"/>
  <c r="CX26" i="26"/>
  <c r="CY26" i="26"/>
  <c r="CZ26" i="26"/>
  <c r="DA26" i="26"/>
  <c r="DB26" i="26"/>
  <c r="DC26" i="26"/>
  <c r="DD26" i="26"/>
  <c r="DE26" i="26"/>
  <c r="DF26" i="26"/>
  <c r="DG26" i="26"/>
  <c r="DH26" i="26"/>
  <c r="DI26" i="26"/>
  <c r="DJ26" i="26"/>
  <c r="DK26" i="26"/>
  <c r="DL26" i="26"/>
  <c r="DM26" i="26"/>
  <c r="DN26" i="26"/>
  <c r="DO26" i="26"/>
  <c r="DP26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AS28" i="26"/>
  <c r="AT28" i="26"/>
  <c r="AU28" i="26"/>
  <c r="AV28" i="26"/>
  <c r="AW28" i="26"/>
  <c r="AX28" i="26"/>
  <c r="AY28" i="26"/>
  <c r="AZ28" i="26"/>
  <c r="BA28" i="26"/>
  <c r="BB28" i="26"/>
  <c r="BC28" i="26"/>
  <c r="BD28" i="26"/>
  <c r="BE28" i="26"/>
  <c r="BF28" i="26"/>
  <c r="BG28" i="26"/>
  <c r="BH28" i="26"/>
  <c r="BI28" i="26"/>
  <c r="BJ28" i="26"/>
  <c r="BK28" i="26"/>
  <c r="BL28" i="26"/>
  <c r="BM28" i="26"/>
  <c r="BN28" i="26"/>
  <c r="BO28" i="26"/>
  <c r="BP28" i="26"/>
  <c r="BQ28" i="26"/>
  <c r="BR28" i="26"/>
  <c r="BS28" i="26"/>
  <c r="BT28" i="26"/>
  <c r="BU28" i="26"/>
  <c r="BV28" i="26"/>
  <c r="BW28" i="26"/>
  <c r="BX28" i="26"/>
  <c r="BY28" i="26"/>
  <c r="BZ28" i="26"/>
  <c r="CA28" i="26"/>
  <c r="CB28" i="26"/>
  <c r="CC28" i="26"/>
  <c r="CD28" i="26"/>
  <c r="CE28" i="26"/>
  <c r="CF28" i="26"/>
  <c r="CG28" i="26"/>
  <c r="CH28" i="26"/>
  <c r="CI28" i="26"/>
  <c r="CJ28" i="26"/>
  <c r="CK28" i="26"/>
  <c r="CL28" i="26"/>
  <c r="CM28" i="26"/>
  <c r="CN28" i="26"/>
  <c r="CO28" i="26"/>
  <c r="CP28" i="26"/>
  <c r="CQ28" i="26"/>
  <c r="CR28" i="26"/>
  <c r="CS28" i="26"/>
  <c r="CT28" i="26"/>
  <c r="CU28" i="26"/>
  <c r="CV28" i="26"/>
  <c r="CW28" i="26"/>
  <c r="CX28" i="26"/>
  <c r="CY28" i="26"/>
  <c r="CZ28" i="26"/>
  <c r="DA28" i="26"/>
  <c r="DB28" i="26"/>
  <c r="DC28" i="26"/>
  <c r="DD28" i="26"/>
  <c r="DE28" i="26"/>
  <c r="DF28" i="26"/>
  <c r="DG28" i="26"/>
  <c r="DH28" i="26"/>
  <c r="DI28" i="26"/>
  <c r="DJ28" i="26"/>
  <c r="DK28" i="26"/>
  <c r="DL28" i="26"/>
  <c r="DM28" i="26"/>
  <c r="DN28" i="26"/>
  <c r="DO28" i="26"/>
  <c r="DP28" i="26"/>
  <c r="U25" i="26"/>
  <c r="U28" i="26"/>
  <c r="T28" i="26" l="1"/>
  <c r="T26" i="26"/>
  <c r="DT16" i="26"/>
  <c r="DR27" i="26"/>
  <c r="DV27" i="26"/>
  <c r="DQ27" i="26"/>
  <c r="DU27" i="26"/>
  <c r="S21" i="26"/>
  <c r="S17" i="26"/>
  <c r="S13" i="26"/>
  <c r="Q21" i="26"/>
  <c r="Q17" i="26"/>
  <c r="Q13" i="26"/>
  <c r="O21" i="26"/>
  <c r="O17" i="26"/>
  <c r="O13" i="26"/>
  <c r="O25" i="26" s="1"/>
  <c r="J25" i="26"/>
  <c r="K25" i="26"/>
  <c r="I25" i="26"/>
  <c r="P21" i="27"/>
  <c r="O21" i="27"/>
  <c r="H70" i="28" l="1"/>
  <c r="H67" i="28" s="1"/>
  <c r="H69" i="28"/>
  <c r="H68" i="28"/>
  <c r="G67" i="28"/>
  <c r="G66" i="28"/>
  <c r="G65" i="28"/>
  <c r="G64" i="28"/>
  <c r="G63" i="28" s="1"/>
  <c r="H63" i="28"/>
  <c r="H70" i="29"/>
  <c r="H71" i="29"/>
  <c r="G16" i="31"/>
  <c r="G17" i="31"/>
  <c r="F11" i="31"/>
  <c r="F12" i="31"/>
  <c r="F13" i="31"/>
  <c r="H71" i="31"/>
  <c r="G15" i="30"/>
  <c r="G16" i="30"/>
  <c r="F11" i="30"/>
  <c r="F12" i="30"/>
  <c r="H71" i="30"/>
  <c r="H70" i="30"/>
  <c r="H69" i="30"/>
  <c r="G67" i="30"/>
  <c r="F63" i="30"/>
  <c r="F12" i="28"/>
  <c r="F9" i="28"/>
  <c r="C11" i="32"/>
  <c r="H72" i="31" l="1"/>
  <c r="H70" i="31"/>
  <c r="I69" i="31"/>
  <c r="I60" i="31" s="1"/>
  <c r="G69" i="31"/>
  <c r="F69" i="31"/>
  <c r="G68" i="31"/>
  <c r="G67" i="31"/>
  <c r="G66" i="31"/>
  <c r="I65" i="31"/>
  <c r="H65" i="31"/>
  <c r="G65" i="31"/>
  <c r="G60" i="31" s="1"/>
  <c r="F65" i="31"/>
  <c r="F64" i="31"/>
  <c r="F63" i="31"/>
  <c r="F62" i="31"/>
  <c r="I61" i="31"/>
  <c r="H61" i="31"/>
  <c r="G61" i="31"/>
  <c r="I59" i="31"/>
  <c r="I58" i="31"/>
  <c r="I57" i="31"/>
  <c r="H56" i="31"/>
  <c r="G56" i="31"/>
  <c r="F56" i="31"/>
  <c r="H55" i="31"/>
  <c r="H54" i="31"/>
  <c r="H53" i="31"/>
  <c r="H52" i="31" s="1"/>
  <c r="I52" i="31"/>
  <c r="G52" i="31"/>
  <c r="F52" i="31"/>
  <c r="G51" i="31"/>
  <c r="G50" i="31"/>
  <c r="G49" i="31"/>
  <c r="I48" i="31"/>
  <c r="H48" i="31"/>
  <c r="F48" i="31"/>
  <c r="F47" i="31"/>
  <c r="F46" i="31"/>
  <c r="F45" i="31"/>
  <c r="I44" i="31"/>
  <c r="H44" i="31"/>
  <c r="G44" i="31"/>
  <c r="I42" i="31"/>
  <c r="I41" i="31"/>
  <c r="I40" i="31"/>
  <c r="H39" i="31"/>
  <c r="G39" i="31"/>
  <c r="F39" i="31"/>
  <c r="H38" i="31"/>
  <c r="H37" i="31"/>
  <c r="H36" i="31"/>
  <c r="I35" i="31"/>
  <c r="G35" i="31"/>
  <c r="F35" i="31"/>
  <c r="G34" i="31"/>
  <c r="G33" i="31"/>
  <c r="G32" i="31"/>
  <c r="I31" i="31"/>
  <c r="H31" i="31"/>
  <c r="F31" i="31"/>
  <c r="F30" i="31"/>
  <c r="F29" i="31"/>
  <c r="F28" i="31"/>
  <c r="I27" i="31"/>
  <c r="H27" i="31"/>
  <c r="G27" i="31"/>
  <c r="I25" i="31"/>
  <c r="I24" i="31"/>
  <c r="I23" i="31"/>
  <c r="H22" i="31"/>
  <c r="G22" i="31"/>
  <c r="F22" i="31"/>
  <c r="H21" i="31"/>
  <c r="H20" i="31"/>
  <c r="H19" i="31"/>
  <c r="I18" i="31"/>
  <c r="G18" i="31"/>
  <c r="F18" i="31"/>
  <c r="G15" i="31"/>
  <c r="G14" i="31" s="1"/>
  <c r="I14" i="31"/>
  <c r="H14" i="31"/>
  <c r="F14" i="31"/>
  <c r="F10" i="31"/>
  <c r="F9" i="31" s="1"/>
  <c r="I9" i="31"/>
  <c r="H9" i="31"/>
  <c r="G9" i="31"/>
  <c r="I68" i="30"/>
  <c r="H68" i="30"/>
  <c r="G68" i="30"/>
  <c r="F68" i="30"/>
  <c r="G66" i="30"/>
  <c r="G65" i="30"/>
  <c r="I64" i="30"/>
  <c r="H64" i="30"/>
  <c r="F64" i="30"/>
  <c r="F62" i="30"/>
  <c r="F61" i="30"/>
  <c r="I60" i="30"/>
  <c r="H60" i="30"/>
  <c r="G60" i="30"/>
  <c r="I58" i="30"/>
  <c r="I57" i="30"/>
  <c r="I56" i="30"/>
  <c r="H55" i="30"/>
  <c r="G55" i="30"/>
  <c r="F55" i="30"/>
  <c r="H54" i="30"/>
  <c r="H53" i="30"/>
  <c r="H52" i="30"/>
  <c r="I51" i="30"/>
  <c r="G51" i="30"/>
  <c r="F51" i="30"/>
  <c r="G50" i="30"/>
  <c r="G49" i="30"/>
  <c r="G48" i="30"/>
  <c r="I47" i="30"/>
  <c r="H47" i="30"/>
  <c r="F47" i="30"/>
  <c r="F46" i="30"/>
  <c r="F45" i="30"/>
  <c r="F44" i="30"/>
  <c r="I43" i="30"/>
  <c r="H43" i="30"/>
  <c r="G43" i="30"/>
  <c r="I41" i="30"/>
  <c r="I40" i="30"/>
  <c r="I39" i="30"/>
  <c r="H38" i="30"/>
  <c r="G38" i="30"/>
  <c r="F38" i="30"/>
  <c r="H37" i="30"/>
  <c r="H36" i="30"/>
  <c r="H35" i="30"/>
  <c r="I34" i="30"/>
  <c r="G34" i="30"/>
  <c r="F34" i="30"/>
  <c r="G33" i="30"/>
  <c r="G32" i="30"/>
  <c r="G31" i="30"/>
  <c r="I30" i="30"/>
  <c r="H30" i="30"/>
  <c r="F30" i="30"/>
  <c r="F29" i="30"/>
  <c r="F28" i="30"/>
  <c r="F27" i="30"/>
  <c r="I26" i="30"/>
  <c r="H26" i="30"/>
  <c r="G26" i="30"/>
  <c r="I24" i="30"/>
  <c r="I23" i="30"/>
  <c r="I22" i="30"/>
  <c r="H21" i="30"/>
  <c r="G21" i="30"/>
  <c r="F21" i="30"/>
  <c r="H20" i="30"/>
  <c r="H19" i="30"/>
  <c r="H18" i="30"/>
  <c r="I17" i="30"/>
  <c r="G17" i="30"/>
  <c r="F17" i="30"/>
  <c r="G14" i="30"/>
  <c r="G13" i="30" s="1"/>
  <c r="I13" i="30"/>
  <c r="H13" i="30"/>
  <c r="F13" i="30"/>
  <c r="F10" i="30"/>
  <c r="F9" i="30" s="1"/>
  <c r="I9" i="30"/>
  <c r="H9" i="30"/>
  <c r="G9" i="30"/>
  <c r="H69" i="29"/>
  <c r="H68" i="29" s="1"/>
  <c r="I68" i="29"/>
  <c r="G68" i="29"/>
  <c r="F68" i="29"/>
  <c r="G67" i="29"/>
  <c r="G66" i="29"/>
  <c r="G65" i="29"/>
  <c r="I64" i="29"/>
  <c r="H64" i="29"/>
  <c r="F64" i="29"/>
  <c r="F63" i="29"/>
  <c r="F62" i="29"/>
  <c r="F61" i="29"/>
  <c r="I60" i="29"/>
  <c r="H60" i="29"/>
  <c r="G60" i="29"/>
  <c r="I58" i="29"/>
  <c r="I57" i="29"/>
  <c r="I56" i="29"/>
  <c r="H55" i="29"/>
  <c r="G55" i="29"/>
  <c r="F55" i="29"/>
  <c r="H54" i="29"/>
  <c r="H53" i="29"/>
  <c r="H52" i="29"/>
  <c r="I51" i="29"/>
  <c r="G51" i="29"/>
  <c r="F51" i="29"/>
  <c r="G50" i="29"/>
  <c r="G49" i="29"/>
  <c r="G48" i="29"/>
  <c r="I47" i="29"/>
  <c r="H47" i="29"/>
  <c r="F47" i="29"/>
  <c r="F46" i="29"/>
  <c r="F45" i="29"/>
  <c r="F44" i="29"/>
  <c r="I43" i="29"/>
  <c r="H43" i="29"/>
  <c r="G43" i="29"/>
  <c r="I41" i="29"/>
  <c r="I40" i="29"/>
  <c r="I39" i="29"/>
  <c r="H38" i="29"/>
  <c r="G38" i="29"/>
  <c r="F38" i="29"/>
  <c r="H37" i="29"/>
  <c r="H36" i="29"/>
  <c r="H35" i="29"/>
  <c r="I34" i="29"/>
  <c r="G34" i="29"/>
  <c r="F34" i="29"/>
  <c r="G33" i="29"/>
  <c r="G32" i="29"/>
  <c r="G31" i="29"/>
  <c r="I30" i="29"/>
  <c r="H30" i="29"/>
  <c r="F30" i="29"/>
  <c r="F29" i="29"/>
  <c r="F28" i="29"/>
  <c r="F27" i="29"/>
  <c r="I26" i="29"/>
  <c r="H26" i="29"/>
  <c r="G26" i="29"/>
  <c r="I24" i="29"/>
  <c r="I23" i="29"/>
  <c r="I22" i="29"/>
  <c r="H21" i="29"/>
  <c r="G21" i="29"/>
  <c r="F21" i="29"/>
  <c r="H20" i="29"/>
  <c r="H19" i="29"/>
  <c r="H18" i="29"/>
  <c r="I17" i="29"/>
  <c r="G17" i="29"/>
  <c r="F17" i="29"/>
  <c r="G16" i="29"/>
  <c r="G15" i="29"/>
  <c r="G14" i="29"/>
  <c r="I13" i="29"/>
  <c r="H13" i="29"/>
  <c r="F13" i="29"/>
  <c r="F12" i="29"/>
  <c r="F11" i="29"/>
  <c r="F10" i="29"/>
  <c r="I9" i="29"/>
  <c r="H9" i="29"/>
  <c r="G9" i="29"/>
  <c r="I67" i="28"/>
  <c r="F67" i="28"/>
  <c r="I63" i="28"/>
  <c r="F63" i="28"/>
  <c r="F62" i="28"/>
  <c r="F61" i="28"/>
  <c r="F60" i="28"/>
  <c r="I59" i="28"/>
  <c r="H59" i="28"/>
  <c r="G59" i="28"/>
  <c r="I57" i="28"/>
  <c r="I56" i="28"/>
  <c r="I55" i="28"/>
  <c r="H54" i="28"/>
  <c r="G54" i="28"/>
  <c r="F54" i="28"/>
  <c r="H53" i="28"/>
  <c r="H52" i="28"/>
  <c r="H51" i="28"/>
  <c r="I50" i="28"/>
  <c r="G50" i="28"/>
  <c r="F50" i="28"/>
  <c r="G49" i="28"/>
  <c r="G48" i="28"/>
  <c r="G47" i="28"/>
  <c r="I46" i="28"/>
  <c r="H46" i="28"/>
  <c r="F46" i="28"/>
  <c r="F45" i="28"/>
  <c r="F44" i="28"/>
  <c r="F43" i="28"/>
  <c r="I42" i="28"/>
  <c r="H42" i="28"/>
  <c r="G42" i="28"/>
  <c r="I40" i="28"/>
  <c r="I39" i="28"/>
  <c r="I38" i="28"/>
  <c r="H37" i="28"/>
  <c r="G37" i="28"/>
  <c r="F37" i="28"/>
  <c r="H36" i="28"/>
  <c r="H35" i="28"/>
  <c r="H34" i="28"/>
  <c r="I33" i="28"/>
  <c r="G33" i="28"/>
  <c r="F33" i="28"/>
  <c r="G32" i="28"/>
  <c r="G31" i="28"/>
  <c r="G30" i="28"/>
  <c r="I29" i="28"/>
  <c r="H29" i="28"/>
  <c r="F29" i="28"/>
  <c r="F28" i="28"/>
  <c r="F27" i="28"/>
  <c r="F26" i="28"/>
  <c r="I25" i="28"/>
  <c r="H25" i="28"/>
  <c r="G25" i="28"/>
  <c r="I23" i="28"/>
  <c r="I22" i="28"/>
  <c r="I21" i="28"/>
  <c r="H20" i="28"/>
  <c r="G20" i="28"/>
  <c r="F20" i="28"/>
  <c r="H19" i="28"/>
  <c r="H18" i="28"/>
  <c r="H17" i="28"/>
  <c r="I16" i="28"/>
  <c r="G16" i="28"/>
  <c r="F16" i="28"/>
  <c r="G15" i="28"/>
  <c r="G14" i="28"/>
  <c r="G13" i="28"/>
  <c r="I12" i="28"/>
  <c r="H12" i="28"/>
  <c r="F11" i="28"/>
  <c r="F10" i="28"/>
  <c r="I8" i="28"/>
  <c r="H8" i="28"/>
  <c r="G8" i="28"/>
  <c r="H69" i="31" l="1"/>
  <c r="F61" i="31"/>
  <c r="F44" i="31"/>
  <c r="F43" i="31" s="1"/>
  <c r="I22" i="31"/>
  <c r="I56" i="31"/>
  <c r="I43" i="31" s="1"/>
  <c r="J56" i="31"/>
  <c r="G48" i="31"/>
  <c r="G43" i="31" s="1"/>
  <c r="J65" i="31"/>
  <c r="J69" i="31"/>
  <c r="H60" i="31"/>
  <c r="H43" i="31"/>
  <c r="J52" i="31"/>
  <c r="I39" i="31"/>
  <c r="I26" i="31" s="1"/>
  <c r="H35" i="31"/>
  <c r="J35" i="31" s="1"/>
  <c r="G31" i="31"/>
  <c r="G26" i="31" s="1"/>
  <c r="F27" i="31"/>
  <c r="F26" i="31" s="1"/>
  <c r="J22" i="31"/>
  <c r="I8" i="31"/>
  <c r="G8" i="31"/>
  <c r="J14" i="31"/>
  <c r="H18" i="31"/>
  <c r="H8" i="31" s="1"/>
  <c r="H34" i="30"/>
  <c r="H59" i="30"/>
  <c r="I55" i="30"/>
  <c r="I42" i="30" s="1"/>
  <c r="I59" i="30"/>
  <c r="F60" i="30"/>
  <c r="F59" i="30" s="1"/>
  <c r="H17" i="30"/>
  <c r="J17" i="30" s="1"/>
  <c r="H51" i="30"/>
  <c r="J51" i="30" s="1"/>
  <c r="G8" i="30"/>
  <c r="J9" i="30"/>
  <c r="F8" i="30"/>
  <c r="I38" i="30"/>
  <c r="I25" i="30" s="1"/>
  <c r="H25" i="30"/>
  <c r="G30" i="30"/>
  <c r="G25" i="30" s="1"/>
  <c r="G47" i="30"/>
  <c r="G42" i="30" s="1"/>
  <c r="G64" i="30"/>
  <c r="G59" i="30" s="1"/>
  <c r="F26" i="30"/>
  <c r="J26" i="30" s="1"/>
  <c r="J34" i="30"/>
  <c r="F43" i="30"/>
  <c r="F42" i="30" s="1"/>
  <c r="J68" i="30"/>
  <c r="I21" i="30"/>
  <c r="I8" i="30" s="1"/>
  <c r="J38" i="30"/>
  <c r="H51" i="29"/>
  <c r="H42" i="29" s="1"/>
  <c r="F43" i="29"/>
  <c r="F42" i="29" s="1"/>
  <c r="G64" i="29"/>
  <c r="G59" i="29" s="1"/>
  <c r="I55" i="29"/>
  <c r="J55" i="29" s="1"/>
  <c r="F60" i="29"/>
  <c r="J60" i="29" s="1"/>
  <c r="G47" i="29"/>
  <c r="G42" i="29" s="1"/>
  <c r="J68" i="29"/>
  <c r="I59" i="29"/>
  <c r="J13" i="30"/>
  <c r="I58" i="28"/>
  <c r="G58" i="28"/>
  <c r="H17" i="29"/>
  <c r="H8" i="29" s="1"/>
  <c r="I21" i="29"/>
  <c r="I8" i="29" s="1"/>
  <c r="G13" i="29"/>
  <c r="G8" i="29" s="1"/>
  <c r="I38" i="29"/>
  <c r="I25" i="29" s="1"/>
  <c r="F9" i="29"/>
  <c r="J9" i="29" s="1"/>
  <c r="F26" i="29"/>
  <c r="J26" i="29" s="1"/>
  <c r="G30" i="29"/>
  <c r="G25" i="29" s="1"/>
  <c r="H34" i="29"/>
  <c r="H25" i="29" s="1"/>
  <c r="H50" i="28"/>
  <c r="H41" i="28" s="1"/>
  <c r="J9" i="31"/>
  <c r="F8" i="31"/>
  <c r="J61" i="31"/>
  <c r="F60" i="31"/>
  <c r="J60" i="31" s="1"/>
  <c r="H59" i="29"/>
  <c r="F8" i="28"/>
  <c r="F7" i="28" s="1"/>
  <c r="H33" i="28"/>
  <c r="H24" i="28" s="1"/>
  <c r="G46" i="28"/>
  <c r="G41" i="28" s="1"/>
  <c r="J67" i="28"/>
  <c r="H58" i="28"/>
  <c r="F42" i="28"/>
  <c r="J42" i="28" s="1"/>
  <c r="I54" i="28"/>
  <c r="I41" i="28" s="1"/>
  <c r="H16" i="28"/>
  <c r="J16" i="28" s="1"/>
  <c r="I37" i="28"/>
  <c r="I24" i="28" s="1"/>
  <c r="G12" i="28"/>
  <c r="G7" i="28" s="1"/>
  <c r="F25" i="28"/>
  <c r="J25" i="28" s="1"/>
  <c r="F59" i="28"/>
  <c r="J59" i="28" s="1"/>
  <c r="G29" i="28"/>
  <c r="J29" i="28" s="1"/>
  <c r="I20" i="28"/>
  <c r="J20" i="28" s="1"/>
  <c r="E61" i="27"/>
  <c r="E60" i="27"/>
  <c r="E59" i="27"/>
  <c r="H60" i="27"/>
  <c r="H59" i="27"/>
  <c r="I60" i="27"/>
  <c r="I59" i="27"/>
  <c r="I61" i="27"/>
  <c r="F25" i="26"/>
  <c r="P25" i="26"/>
  <c r="R25" i="26"/>
  <c r="J27" i="31" l="1"/>
  <c r="J48" i="31"/>
  <c r="G73" i="31"/>
  <c r="H26" i="31"/>
  <c r="H73" i="31" s="1"/>
  <c r="J44" i="31"/>
  <c r="J43" i="31"/>
  <c r="I73" i="31"/>
  <c r="J39" i="31"/>
  <c r="J31" i="31"/>
  <c r="J18" i="31"/>
  <c r="I72" i="30"/>
  <c r="J55" i="30"/>
  <c r="J43" i="30"/>
  <c r="H8" i="30"/>
  <c r="J8" i="30" s="1"/>
  <c r="F25" i="30"/>
  <c r="J25" i="30" s="1"/>
  <c r="J59" i="30"/>
  <c r="J60" i="30"/>
  <c r="G72" i="30"/>
  <c r="H42" i="30"/>
  <c r="J42" i="30" s="1"/>
  <c r="J30" i="30"/>
  <c r="J47" i="30"/>
  <c r="J21" i="30"/>
  <c r="J64" i="30"/>
  <c r="F59" i="29"/>
  <c r="J59" i="29" s="1"/>
  <c r="J43" i="29"/>
  <c r="J64" i="29"/>
  <c r="J51" i="29"/>
  <c r="I42" i="29"/>
  <c r="J42" i="29" s="1"/>
  <c r="J47" i="29"/>
  <c r="J21" i="29"/>
  <c r="J17" i="29"/>
  <c r="F8" i="29"/>
  <c r="J8" i="29" s="1"/>
  <c r="J50" i="28"/>
  <c r="J63" i="28"/>
  <c r="J33" i="28"/>
  <c r="F58" i="28"/>
  <c r="J58" i="28" s="1"/>
  <c r="F41" i="28"/>
  <c r="J41" i="28" s="1"/>
  <c r="H7" i="28"/>
  <c r="H71" i="28" s="1"/>
  <c r="J8" i="28"/>
  <c r="I7" i="28"/>
  <c r="I71" i="28" s="1"/>
  <c r="H72" i="29"/>
  <c r="G72" i="29"/>
  <c r="J13" i="29"/>
  <c r="J38" i="29"/>
  <c r="F25" i="29"/>
  <c r="J25" i="29" s="1"/>
  <c r="J30" i="29"/>
  <c r="J34" i="29"/>
  <c r="F24" i="28"/>
  <c r="F73" i="31"/>
  <c r="J8" i="31"/>
  <c r="J26" i="31"/>
  <c r="J54" i="28"/>
  <c r="G24" i="28"/>
  <c r="G71" i="28" s="1"/>
  <c r="J46" i="28"/>
  <c r="J12" i="28"/>
  <c r="J37" i="28"/>
  <c r="S25" i="26"/>
  <c r="I62" i="27"/>
  <c r="Q25" i="26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AI11" i="27"/>
  <c r="AJ11" i="27"/>
  <c r="AK11" i="27"/>
  <c r="AL11" i="27"/>
  <c r="AM11" i="27"/>
  <c r="AN11" i="27"/>
  <c r="AO11" i="27"/>
  <c r="AP11" i="27"/>
  <c r="AQ11" i="27"/>
  <c r="AR11" i="27"/>
  <c r="AS11" i="27"/>
  <c r="AT11" i="27"/>
  <c r="AU11" i="27"/>
  <c r="AV11" i="27"/>
  <c r="AW11" i="27"/>
  <c r="AX11" i="27"/>
  <c r="AY11" i="27"/>
  <c r="AZ11" i="27"/>
  <c r="BA11" i="27"/>
  <c r="BB11" i="27"/>
  <c r="BC11" i="27"/>
  <c r="BD11" i="27"/>
  <c r="BE11" i="27"/>
  <c r="BF11" i="27"/>
  <c r="BG11" i="27"/>
  <c r="BH11" i="27"/>
  <c r="BI11" i="27"/>
  <c r="BJ11" i="27"/>
  <c r="BK11" i="27"/>
  <c r="BL11" i="27"/>
  <c r="BM11" i="27"/>
  <c r="BN11" i="27"/>
  <c r="BO11" i="27"/>
  <c r="BP11" i="27"/>
  <c r="BQ11" i="27"/>
  <c r="BR11" i="27"/>
  <c r="BS11" i="27"/>
  <c r="BT11" i="27"/>
  <c r="BU11" i="27"/>
  <c r="BV11" i="27"/>
  <c r="BW11" i="27"/>
  <c r="BX11" i="27"/>
  <c r="BY11" i="27"/>
  <c r="BZ11" i="27"/>
  <c r="CA11" i="27"/>
  <c r="CB11" i="27"/>
  <c r="CC11" i="27"/>
  <c r="CD11" i="27"/>
  <c r="CE11" i="27"/>
  <c r="CF11" i="27"/>
  <c r="CG11" i="27"/>
  <c r="CH11" i="27"/>
  <c r="CI11" i="27"/>
  <c r="CJ11" i="27"/>
  <c r="CK11" i="27"/>
  <c r="CL11" i="27"/>
  <c r="CM11" i="27"/>
  <c r="CN11" i="27"/>
  <c r="CO11" i="27"/>
  <c r="CP11" i="27"/>
  <c r="CQ11" i="27"/>
  <c r="CR11" i="27"/>
  <c r="CS11" i="27"/>
  <c r="CT11" i="27"/>
  <c r="CU11" i="27"/>
  <c r="CV11" i="27"/>
  <c r="CW11" i="27"/>
  <c r="CX11" i="27"/>
  <c r="CY11" i="27"/>
  <c r="CZ11" i="27"/>
  <c r="DA11" i="27"/>
  <c r="DB11" i="27"/>
  <c r="DC11" i="27"/>
  <c r="DD11" i="27"/>
  <c r="DE11" i="27"/>
  <c r="DF11" i="27"/>
  <c r="DG11" i="27"/>
  <c r="DH11" i="27"/>
  <c r="O11" i="27"/>
  <c r="F21" i="27"/>
  <c r="F33" i="27"/>
  <c r="F45" i="27"/>
  <c r="H61" i="27"/>
  <c r="H62" i="27" s="1"/>
  <c r="G61" i="27"/>
  <c r="G60" i="27"/>
  <c r="G59" i="27"/>
  <c r="D61" i="27"/>
  <c r="D60" i="27"/>
  <c r="D59" i="27"/>
  <c r="C61" i="27"/>
  <c r="C60" i="27"/>
  <c r="C59" i="27"/>
  <c r="B10" i="32" l="1"/>
  <c r="J73" i="31"/>
  <c r="F72" i="30"/>
  <c r="B9" i="32"/>
  <c r="H72" i="30"/>
  <c r="F72" i="29"/>
  <c r="I72" i="29"/>
  <c r="B8" i="32"/>
  <c r="F71" i="28"/>
  <c r="J71" i="28" s="1"/>
  <c r="J7" i="28"/>
  <c r="J24" i="28"/>
  <c r="I63" i="27"/>
  <c r="G62" i="27"/>
  <c r="G63" i="27" s="1"/>
  <c r="H63" i="27"/>
  <c r="F60" i="27"/>
  <c r="F61" i="27"/>
  <c r="F59" i="27"/>
  <c r="J60" i="27"/>
  <c r="J59" i="27"/>
  <c r="J61" i="27"/>
  <c r="L25" i="26"/>
  <c r="H25" i="26"/>
  <c r="G25" i="26"/>
  <c r="E25" i="26"/>
  <c r="D25" i="26"/>
  <c r="C25" i="26"/>
  <c r="N25" i="26"/>
  <c r="M25" i="26"/>
  <c r="DP23" i="26"/>
  <c r="DP24" i="26" s="1"/>
  <c r="DO23" i="26"/>
  <c r="DO24" i="26" s="1"/>
  <c r="DN23" i="26"/>
  <c r="DN24" i="26" s="1"/>
  <c r="DM23" i="26"/>
  <c r="DM24" i="26" s="1"/>
  <c r="DL23" i="26"/>
  <c r="DL24" i="26" s="1"/>
  <c r="DK23" i="26"/>
  <c r="DK24" i="26" s="1"/>
  <c r="DJ23" i="26"/>
  <c r="DJ24" i="26" s="1"/>
  <c r="DI23" i="26"/>
  <c r="DI24" i="26" s="1"/>
  <c r="DH23" i="26"/>
  <c r="DH24" i="26" s="1"/>
  <c r="DG23" i="26"/>
  <c r="DG24" i="26" s="1"/>
  <c r="DF23" i="26"/>
  <c r="DF24" i="26" s="1"/>
  <c r="DE23" i="26"/>
  <c r="DE24" i="26" s="1"/>
  <c r="DD23" i="26"/>
  <c r="DD24" i="26" s="1"/>
  <c r="DC23" i="26"/>
  <c r="DC24" i="26" s="1"/>
  <c r="DB23" i="26"/>
  <c r="DB24" i="26" s="1"/>
  <c r="DA23" i="26"/>
  <c r="DA24" i="26" s="1"/>
  <c r="CZ23" i="26"/>
  <c r="CZ24" i="26" s="1"/>
  <c r="CY23" i="26"/>
  <c r="CY24" i="26" s="1"/>
  <c r="CX23" i="26"/>
  <c r="CX24" i="26" s="1"/>
  <c r="CW23" i="26"/>
  <c r="CW24" i="26" s="1"/>
  <c r="CV23" i="26"/>
  <c r="CV24" i="26" s="1"/>
  <c r="CU23" i="26"/>
  <c r="CU24" i="26" s="1"/>
  <c r="CT23" i="26"/>
  <c r="CT24" i="26" s="1"/>
  <c r="CS23" i="26"/>
  <c r="CS24" i="26" s="1"/>
  <c r="CR23" i="26"/>
  <c r="CR24" i="26" s="1"/>
  <c r="CQ23" i="26"/>
  <c r="CQ24" i="26" s="1"/>
  <c r="CP23" i="26"/>
  <c r="CP24" i="26" s="1"/>
  <c r="CO23" i="26"/>
  <c r="CO24" i="26" s="1"/>
  <c r="CN23" i="26"/>
  <c r="CN24" i="26" s="1"/>
  <c r="CM23" i="26"/>
  <c r="CM24" i="26" s="1"/>
  <c r="CL23" i="26"/>
  <c r="CL24" i="26" s="1"/>
  <c r="CK23" i="26"/>
  <c r="CK24" i="26" s="1"/>
  <c r="CJ23" i="26"/>
  <c r="CJ24" i="26" s="1"/>
  <c r="CI23" i="26"/>
  <c r="CI24" i="26" s="1"/>
  <c r="CH23" i="26"/>
  <c r="CH24" i="26" s="1"/>
  <c r="CG23" i="26"/>
  <c r="CG24" i="26" s="1"/>
  <c r="CF23" i="26"/>
  <c r="CF24" i="26" s="1"/>
  <c r="CE23" i="26"/>
  <c r="CE24" i="26" s="1"/>
  <c r="CD23" i="26"/>
  <c r="CD24" i="26" s="1"/>
  <c r="CC23" i="26"/>
  <c r="CC24" i="26" s="1"/>
  <c r="CB23" i="26"/>
  <c r="CB24" i="26" s="1"/>
  <c r="CA23" i="26"/>
  <c r="CA24" i="26" s="1"/>
  <c r="BZ23" i="26"/>
  <c r="BZ24" i="26" s="1"/>
  <c r="BY23" i="26"/>
  <c r="BY24" i="26" s="1"/>
  <c r="BX23" i="26"/>
  <c r="BX24" i="26" s="1"/>
  <c r="BW23" i="26"/>
  <c r="BW24" i="26" s="1"/>
  <c r="BV23" i="26"/>
  <c r="BV24" i="26" s="1"/>
  <c r="BU23" i="26"/>
  <c r="BU24" i="26" s="1"/>
  <c r="BT23" i="26"/>
  <c r="BT24" i="26" s="1"/>
  <c r="BS23" i="26"/>
  <c r="BS24" i="26" s="1"/>
  <c r="BR23" i="26"/>
  <c r="BR24" i="26" s="1"/>
  <c r="BQ23" i="26"/>
  <c r="BQ24" i="26" s="1"/>
  <c r="BP23" i="26"/>
  <c r="BP24" i="26" s="1"/>
  <c r="BO23" i="26"/>
  <c r="BO24" i="26" s="1"/>
  <c r="BN23" i="26"/>
  <c r="BN24" i="26" s="1"/>
  <c r="BM23" i="26"/>
  <c r="BM24" i="26" s="1"/>
  <c r="BL23" i="26"/>
  <c r="BL24" i="26" s="1"/>
  <c r="BK23" i="26"/>
  <c r="BK24" i="26" s="1"/>
  <c r="BJ23" i="26"/>
  <c r="BJ24" i="26" s="1"/>
  <c r="BI23" i="26"/>
  <c r="BI24" i="26" s="1"/>
  <c r="BH23" i="26"/>
  <c r="BH24" i="26" s="1"/>
  <c r="BG23" i="26"/>
  <c r="BG24" i="26" s="1"/>
  <c r="BF23" i="26"/>
  <c r="BF24" i="26" s="1"/>
  <c r="BE23" i="26"/>
  <c r="BE24" i="26" s="1"/>
  <c r="BD23" i="26"/>
  <c r="BD24" i="26" s="1"/>
  <c r="BC23" i="26"/>
  <c r="BC24" i="26" s="1"/>
  <c r="BB23" i="26"/>
  <c r="BB24" i="26" s="1"/>
  <c r="BA23" i="26"/>
  <c r="BA24" i="26" s="1"/>
  <c r="AZ23" i="26"/>
  <c r="AZ24" i="26" s="1"/>
  <c r="AY23" i="26"/>
  <c r="AY24" i="26" s="1"/>
  <c r="AX23" i="26"/>
  <c r="AX24" i="26" s="1"/>
  <c r="AW23" i="26"/>
  <c r="AW24" i="26" s="1"/>
  <c r="AV23" i="26"/>
  <c r="AV24" i="26" s="1"/>
  <c r="AU23" i="26"/>
  <c r="AU24" i="26" s="1"/>
  <c r="AT23" i="26"/>
  <c r="AT24" i="26" s="1"/>
  <c r="AS23" i="26"/>
  <c r="AS24" i="26" s="1"/>
  <c r="AR23" i="26"/>
  <c r="AR24" i="26" s="1"/>
  <c r="AQ23" i="26"/>
  <c r="AQ24" i="26" s="1"/>
  <c r="AP23" i="26"/>
  <c r="AP24" i="26" s="1"/>
  <c r="AO23" i="26"/>
  <c r="AO24" i="26" s="1"/>
  <c r="AN23" i="26"/>
  <c r="AN24" i="26" s="1"/>
  <c r="AM23" i="26"/>
  <c r="AM24" i="26" s="1"/>
  <c r="AL23" i="26"/>
  <c r="AL24" i="26" s="1"/>
  <c r="AK23" i="26"/>
  <c r="AK24" i="26" s="1"/>
  <c r="AJ23" i="26"/>
  <c r="AJ24" i="26" s="1"/>
  <c r="AI23" i="26"/>
  <c r="AI24" i="26" s="1"/>
  <c r="AH23" i="26"/>
  <c r="AH24" i="26" s="1"/>
  <c r="AG23" i="26"/>
  <c r="AG24" i="26" s="1"/>
  <c r="AF23" i="26"/>
  <c r="AF24" i="26" s="1"/>
  <c r="AE23" i="26"/>
  <c r="AE24" i="26" s="1"/>
  <c r="AD23" i="26"/>
  <c r="AD24" i="26" s="1"/>
  <c r="AC23" i="26"/>
  <c r="AC24" i="26" s="1"/>
  <c r="AB23" i="26"/>
  <c r="AB24" i="26" s="1"/>
  <c r="AA23" i="26"/>
  <c r="AA24" i="26" s="1"/>
  <c r="Z23" i="26"/>
  <c r="Z24" i="26" s="1"/>
  <c r="Y23" i="26"/>
  <c r="Y24" i="26" s="1"/>
  <c r="X23" i="26"/>
  <c r="X24" i="26" s="1"/>
  <c r="W23" i="26"/>
  <c r="W24" i="26" s="1"/>
  <c r="V23" i="26"/>
  <c r="V24" i="26" s="1"/>
  <c r="U23" i="26"/>
  <c r="U24" i="26" s="1"/>
  <c r="DP19" i="26"/>
  <c r="DP20" i="26" s="1"/>
  <c r="DO19" i="26"/>
  <c r="DO20" i="26" s="1"/>
  <c r="DN19" i="26"/>
  <c r="DN20" i="26" s="1"/>
  <c r="DM19" i="26"/>
  <c r="DM20" i="26" s="1"/>
  <c r="DL19" i="26"/>
  <c r="DL20" i="26" s="1"/>
  <c r="DK19" i="26"/>
  <c r="DK20" i="26" s="1"/>
  <c r="DJ19" i="26"/>
  <c r="DI19" i="26"/>
  <c r="DH19" i="26"/>
  <c r="DH20" i="26" s="1"/>
  <c r="DG19" i="26"/>
  <c r="DG20" i="26" s="1"/>
  <c r="DF19" i="26"/>
  <c r="DF20" i="26" s="1"/>
  <c r="DE19" i="26"/>
  <c r="DE20" i="26" s="1"/>
  <c r="DD19" i="26"/>
  <c r="DD20" i="26" s="1"/>
  <c r="DC19" i="26"/>
  <c r="DC20" i="26" s="1"/>
  <c r="DB19" i="26"/>
  <c r="DA19" i="26"/>
  <c r="CZ19" i="26"/>
  <c r="CZ20" i="26" s="1"/>
  <c r="CY19" i="26"/>
  <c r="CY20" i="26" s="1"/>
  <c r="CX19" i="26"/>
  <c r="CX20" i="26" s="1"/>
  <c r="CW19" i="26"/>
  <c r="CW20" i="26" s="1"/>
  <c r="CV19" i="26"/>
  <c r="CV20" i="26" s="1"/>
  <c r="CU19" i="26"/>
  <c r="CT19" i="26"/>
  <c r="CT20" i="26" s="1"/>
  <c r="CS19" i="26"/>
  <c r="CS20" i="26" s="1"/>
  <c r="CR19" i="26"/>
  <c r="CR20" i="26" s="1"/>
  <c r="CQ19" i="26"/>
  <c r="CQ20" i="26" s="1"/>
  <c r="CP19" i="26"/>
  <c r="CP20" i="26" s="1"/>
  <c r="CO19" i="26"/>
  <c r="CO20" i="26" s="1"/>
  <c r="CN19" i="26"/>
  <c r="CN20" i="26" s="1"/>
  <c r="CM19" i="26"/>
  <c r="CM20" i="26" s="1"/>
  <c r="CL19" i="26"/>
  <c r="CL20" i="26" s="1"/>
  <c r="CK19" i="26"/>
  <c r="CJ19" i="26"/>
  <c r="CJ20" i="26" s="1"/>
  <c r="CI19" i="26"/>
  <c r="CI20" i="26" s="1"/>
  <c r="CH19" i="26"/>
  <c r="CH20" i="26" s="1"/>
  <c r="CG19" i="26"/>
  <c r="CG20" i="26" s="1"/>
  <c r="CF19" i="26"/>
  <c r="CF20" i="26" s="1"/>
  <c r="CE19" i="26"/>
  <c r="CE20" i="26" s="1"/>
  <c r="CD19" i="26"/>
  <c r="CC19" i="26"/>
  <c r="CB19" i="26"/>
  <c r="CB20" i="26" s="1"/>
  <c r="CA19" i="26"/>
  <c r="CA20" i="26" s="1"/>
  <c r="BZ19" i="26"/>
  <c r="BZ20" i="26" s="1"/>
  <c r="BY19" i="26"/>
  <c r="BY20" i="26" s="1"/>
  <c r="BX19" i="26"/>
  <c r="BX20" i="26" s="1"/>
  <c r="BW19" i="26"/>
  <c r="BV19" i="26"/>
  <c r="BU19" i="26"/>
  <c r="BT19" i="26"/>
  <c r="BT20" i="26" s="1"/>
  <c r="BS19" i="26"/>
  <c r="BS20" i="26" s="1"/>
  <c r="BR19" i="26"/>
  <c r="BR20" i="26" s="1"/>
  <c r="BQ19" i="26"/>
  <c r="BQ20" i="26" s="1"/>
  <c r="BP19" i="26"/>
  <c r="BP20" i="26" s="1"/>
  <c r="BO19" i="26"/>
  <c r="BO20" i="26" s="1"/>
  <c r="BN19" i="26"/>
  <c r="BM19" i="26"/>
  <c r="BL19" i="26"/>
  <c r="BL20" i="26" s="1"/>
  <c r="BK19" i="26"/>
  <c r="BK20" i="26" s="1"/>
  <c r="BJ19" i="26"/>
  <c r="BJ20" i="26" s="1"/>
  <c r="BI19" i="26"/>
  <c r="BI20" i="26" s="1"/>
  <c r="BH19" i="26"/>
  <c r="BH20" i="26" s="1"/>
  <c r="BG19" i="26"/>
  <c r="BF19" i="26"/>
  <c r="BF20" i="26" s="1"/>
  <c r="BE19" i="26"/>
  <c r="BE20" i="26" s="1"/>
  <c r="BD19" i="26"/>
  <c r="BD20" i="26" s="1"/>
  <c r="BC19" i="26"/>
  <c r="BC20" i="26" s="1"/>
  <c r="BB19" i="26"/>
  <c r="BB20" i="26" s="1"/>
  <c r="BA19" i="26"/>
  <c r="BA20" i="26" s="1"/>
  <c r="AZ19" i="26"/>
  <c r="AZ20" i="26" s="1"/>
  <c r="AY19" i="26"/>
  <c r="AY20" i="26" s="1"/>
  <c r="AX19" i="26"/>
  <c r="AW19" i="26"/>
  <c r="AV19" i="26"/>
  <c r="AV20" i="26" s="1"/>
  <c r="AU19" i="26"/>
  <c r="AU20" i="26" s="1"/>
  <c r="AT19" i="26"/>
  <c r="AT20" i="26" s="1"/>
  <c r="AS19" i="26"/>
  <c r="AS20" i="26" s="1"/>
  <c r="AR19" i="26"/>
  <c r="AR20" i="26" s="1"/>
  <c r="AQ19" i="26"/>
  <c r="AQ20" i="26" s="1"/>
  <c r="AP19" i="26"/>
  <c r="AO19" i="26"/>
  <c r="AN19" i="26"/>
  <c r="AN20" i="26" s="1"/>
  <c r="AM19" i="26"/>
  <c r="AM20" i="26" s="1"/>
  <c r="AL19" i="26"/>
  <c r="AL20" i="26" s="1"/>
  <c r="AK19" i="26"/>
  <c r="AK20" i="26" s="1"/>
  <c r="AJ19" i="26"/>
  <c r="AJ20" i="26" s="1"/>
  <c r="AI19" i="26"/>
  <c r="AH19" i="26"/>
  <c r="AG19" i="26"/>
  <c r="AF19" i="26"/>
  <c r="AF20" i="26" s="1"/>
  <c r="AE19" i="26"/>
  <c r="AE20" i="26" s="1"/>
  <c r="AD19" i="26"/>
  <c r="AD20" i="26" s="1"/>
  <c r="AC19" i="26"/>
  <c r="AC20" i="26" s="1"/>
  <c r="AB19" i="26"/>
  <c r="AB20" i="26" s="1"/>
  <c r="AA19" i="26"/>
  <c r="AA20" i="26" s="1"/>
  <c r="Z19" i="26"/>
  <c r="Z20" i="26" s="1"/>
  <c r="Y19" i="26"/>
  <c r="X19" i="26"/>
  <c r="X20" i="26" s="1"/>
  <c r="W19" i="26"/>
  <c r="W20" i="26" s="1"/>
  <c r="V19" i="26"/>
  <c r="V20" i="26" s="1"/>
  <c r="U19" i="26"/>
  <c r="U20" i="26" s="1"/>
  <c r="BO16" i="26"/>
  <c r="DP15" i="26"/>
  <c r="DO15" i="26"/>
  <c r="DN15" i="26"/>
  <c r="DM15" i="26"/>
  <c r="DL15" i="26"/>
  <c r="DK15" i="26"/>
  <c r="DJ15" i="26"/>
  <c r="DI15" i="26"/>
  <c r="DH15" i="26"/>
  <c r="DG15" i="26"/>
  <c r="DF15" i="26"/>
  <c r="DE15" i="26"/>
  <c r="DD15" i="26"/>
  <c r="DC15" i="26"/>
  <c r="DB15" i="26"/>
  <c r="DA15" i="26"/>
  <c r="CZ15" i="26"/>
  <c r="CY15" i="26"/>
  <c r="CX15" i="26"/>
  <c r="CW15" i="26"/>
  <c r="CV15" i="26"/>
  <c r="CU15" i="26"/>
  <c r="CU27" i="26" s="1"/>
  <c r="CT15" i="26"/>
  <c r="CS15" i="26"/>
  <c r="CR15" i="26"/>
  <c r="CQ15" i="26"/>
  <c r="CP15" i="26"/>
  <c r="CO15" i="26"/>
  <c r="CN15" i="26"/>
  <c r="CM15" i="26"/>
  <c r="CL15" i="26"/>
  <c r="CK15" i="26"/>
  <c r="CJ15" i="26"/>
  <c r="CI15" i="26"/>
  <c r="CH15" i="26"/>
  <c r="CG15" i="26"/>
  <c r="CF15" i="26"/>
  <c r="CE15" i="26"/>
  <c r="CD15" i="26"/>
  <c r="CC15" i="26"/>
  <c r="CB15" i="26"/>
  <c r="CA15" i="26"/>
  <c r="BZ15" i="26"/>
  <c r="BY15" i="26"/>
  <c r="BX15" i="26"/>
  <c r="BW15" i="26"/>
  <c r="BV15" i="26"/>
  <c r="BU15" i="26"/>
  <c r="BT15" i="26"/>
  <c r="BS15" i="26"/>
  <c r="BR15" i="26"/>
  <c r="BQ15" i="26"/>
  <c r="BP15" i="26"/>
  <c r="BO15" i="26"/>
  <c r="BO27" i="26" s="1"/>
  <c r="BN15" i="26"/>
  <c r="BM15" i="26"/>
  <c r="BL15" i="26"/>
  <c r="BK15" i="26"/>
  <c r="BJ15" i="26"/>
  <c r="BI15" i="26"/>
  <c r="BH15" i="26"/>
  <c r="BG15" i="26"/>
  <c r="BF15" i="26"/>
  <c r="BE15" i="26"/>
  <c r="BD15" i="26"/>
  <c r="BC15" i="26"/>
  <c r="BB15" i="26"/>
  <c r="BA15" i="26"/>
  <c r="AZ15" i="26"/>
  <c r="AY15" i="26"/>
  <c r="AX15" i="26"/>
  <c r="AW15" i="26"/>
  <c r="AV15" i="26"/>
  <c r="AU15" i="26"/>
  <c r="AT15" i="26"/>
  <c r="AS15" i="26"/>
  <c r="AR15" i="26"/>
  <c r="AQ15" i="26"/>
  <c r="AP15" i="26"/>
  <c r="AO15" i="26"/>
  <c r="AN15" i="26"/>
  <c r="AM15" i="26"/>
  <c r="AL15" i="26"/>
  <c r="AK15" i="26"/>
  <c r="AJ15" i="26"/>
  <c r="AI15" i="26"/>
  <c r="AH15" i="26"/>
  <c r="AG15" i="26"/>
  <c r="AF15" i="26"/>
  <c r="AE15" i="26"/>
  <c r="AD15" i="26"/>
  <c r="AC15" i="26"/>
  <c r="AB15" i="26"/>
  <c r="AA15" i="26"/>
  <c r="AA27" i="26" s="1"/>
  <c r="Z15" i="26"/>
  <c r="Y15" i="26"/>
  <c r="X15" i="26"/>
  <c r="W15" i="26"/>
  <c r="V15" i="26"/>
  <c r="W16" i="26" l="1"/>
  <c r="W27" i="26"/>
  <c r="V16" i="26"/>
  <c r="V27" i="26"/>
  <c r="Z16" i="26"/>
  <c r="Z27" i="26"/>
  <c r="AD16" i="26"/>
  <c r="AD27" i="26"/>
  <c r="AH16" i="26"/>
  <c r="AH27" i="26"/>
  <c r="AL16" i="26"/>
  <c r="AL27" i="26"/>
  <c r="AP16" i="26"/>
  <c r="AP27" i="26"/>
  <c r="AT16" i="26"/>
  <c r="AT27" i="26"/>
  <c r="AX16" i="26"/>
  <c r="AX27" i="26"/>
  <c r="BB16" i="26"/>
  <c r="BB27" i="26"/>
  <c r="BF16" i="26"/>
  <c r="BF27" i="26"/>
  <c r="BJ16" i="26"/>
  <c r="BJ27" i="26"/>
  <c r="BN16" i="26"/>
  <c r="BN27" i="26"/>
  <c r="BR16" i="26"/>
  <c r="BR27" i="26"/>
  <c r="BV16" i="26"/>
  <c r="BV27" i="26"/>
  <c r="BZ16" i="26"/>
  <c r="BZ27" i="26"/>
  <c r="CD16" i="26"/>
  <c r="CD27" i="26"/>
  <c r="CH16" i="26"/>
  <c r="CH27" i="26"/>
  <c r="CL16" i="26"/>
  <c r="CL27" i="26"/>
  <c r="CP16" i="26"/>
  <c r="CP27" i="26"/>
  <c r="CT16" i="26"/>
  <c r="CT27" i="26"/>
  <c r="CX16" i="26"/>
  <c r="CX27" i="26"/>
  <c r="DB16" i="26"/>
  <c r="DB27" i="26"/>
  <c r="DF16" i="26"/>
  <c r="DF27" i="26"/>
  <c r="DJ16" i="26"/>
  <c r="DJ27" i="26"/>
  <c r="DN16" i="26"/>
  <c r="DN27" i="26"/>
  <c r="BW16" i="26"/>
  <c r="BW27" i="26"/>
  <c r="CE16" i="26"/>
  <c r="CE27" i="26"/>
  <c r="CM16" i="26"/>
  <c r="CM27" i="26"/>
  <c r="CY16" i="26"/>
  <c r="CY27" i="26"/>
  <c r="DG16" i="26"/>
  <c r="DG27" i="26"/>
  <c r="CU16" i="26"/>
  <c r="AE16" i="26"/>
  <c r="AE27" i="26"/>
  <c r="AI16" i="26"/>
  <c r="AI27" i="26"/>
  <c r="AM16" i="26"/>
  <c r="AM27" i="26"/>
  <c r="AQ16" i="26"/>
  <c r="AQ27" i="26"/>
  <c r="AU16" i="26"/>
  <c r="AU27" i="26"/>
  <c r="AY16" i="26"/>
  <c r="AY27" i="26"/>
  <c r="BC16" i="26"/>
  <c r="BC27" i="26"/>
  <c r="BG16" i="26"/>
  <c r="BG27" i="26"/>
  <c r="BK16" i="26"/>
  <c r="BK27" i="26"/>
  <c r="BS16" i="26"/>
  <c r="BS27" i="26"/>
  <c r="CA16" i="26"/>
  <c r="CA27" i="26"/>
  <c r="CI16" i="26"/>
  <c r="CI27" i="26"/>
  <c r="CQ16" i="26"/>
  <c r="CQ27" i="26"/>
  <c r="DC16" i="26"/>
  <c r="DC27" i="26"/>
  <c r="DO16" i="26"/>
  <c r="DO27" i="26"/>
  <c r="AB16" i="26"/>
  <c r="AB27" i="26"/>
  <c r="AJ16" i="26"/>
  <c r="AJ27" i="26"/>
  <c r="AN16" i="26"/>
  <c r="AN27" i="26"/>
  <c r="AR16" i="26"/>
  <c r="AR27" i="26"/>
  <c r="AV16" i="26"/>
  <c r="AV27" i="26"/>
  <c r="AZ16" i="26"/>
  <c r="AZ27" i="26"/>
  <c r="BD16" i="26"/>
  <c r="BD27" i="26"/>
  <c r="BH16" i="26"/>
  <c r="BH27" i="26"/>
  <c r="BL16" i="26"/>
  <c r="BL27" i="26"/>
  <c r="BP16" i="26"/>
  <c r="BP27" i="26"/>
  <c r="BT16" i="26"/>
  <c r="BT27" i="26"/>
  <c r="BX16" i="26"/>
  <c r="BX27" i="26"/>
  <c r="CB16" i="26"/>
  <c r="CB27" i="26"/>
  <c r="CF16" i="26"/>
  <c r="CF27" i="26"/>
  <c r="CJ16" i="26"/>
  <c r="CJ27" i="26"/>
  <c r="CN16" i="26"/>
  <c r="CN27" i="26"/>
  <c r="CR16" i="26"/>
  <c r="CR27" i="26"/>
  <c r="CV16" i="26"/>
  <c r="CV27" i="26"/>
  <c r="CZ16" i="26"/>
  <c r="CZ27" i="26"/>
  <c r="DD16" i="26"/>
  <c r="DD27" i="26"/>
  <c r="DH16" i="26"/>
  <c r="DH27" i="26"/>
  <c r="DL16" i="26"/>
  <c r="DL27" i="26"/>
  <c r="DP16" i="26"/>
  <c r="DP27" i="26"/>
  <c r="DK16" i="26"/>
  <c r="DK27" i="26"/>
  <c r="X16" i="26"/>
  <c r="X27" i="26"/>
  <c r="AF16" i="26"/>
  <c r="AF27" i="26"/>
  <c r="U16" i="26"/>
  <c r="U27" i="26"/>
  <c r="Y16" i="26"/>
  <c r="Y27" i="26"/>
  <c r="AC16" i="26"/>
  <c r="AC27" i="26"/>
  <c r="AG16" i="26"/>
  <c r="AG27" i="26"/>
  <c r="AK16" i="26"/>
  <c r="AK27" i="26"/>
  <c r="AO16" i="26"/>
  <c r="AO27" i="26"/>
  <c r="AS16" i="26"/>
  <c r="AS27" i="26"/>
  <c r="AW16" i="26"/>
  <c r="AW27" i="26"/>
  <c r="BA16" i="26"/>
  <c r="BA27" i="26"/>
  <c r="BE16" i="26"/>
  <c r="BE27" i="26"/>
  <c r="BI16" i="26"/>
  <c r="BI27" i="26"/>
  <c r="BM16" i="26"/>
  <c r="BM27" i="26"/>
  <c r="BQ16" i="26"/>
  <c r="BQ27" i="26"/>
  <c r="BU16" i="26"/>
  <c r="BU27" i="26"/>
  <c r="BY16" i="26"/>
  <c r="BY27" i="26"/>
  <c r="CC16" i="26"/>
  <c r="CC27" i="26"/>
  <c r="CG16" i="26"/>
  <c r="CG27" i="26"/>
  <c r="CK16" i="26"/>
  <c r="CK27" i="26"/>
  <c r="CO16" i="26"/>
  <c r="CO27" i="26"/>
  <c r="CS16" i="26"/>
  <c r="CS27" i="26"/>
  <c r="CW16" i="26"/>
  <c r="CW27" i="26"/>
  <c r="DA16" i="26"/>
  <c r="DA27" i="26"/>
  <c r="DE16" i="26"/>
  <c r="DE27" i="26"/>
  <c r="DI16" i="26"/>
  <c r="DI27" i="26"/>
  <c r="DM16" i="26"/>
  <c r="DM27" i="26"/>
  <c r="AA16" i="26"/>
  <c r="J72" i="30"/>
  <c r="B11" i="32"/>
  <c r="J72" i="29"/>
  <c r="J62" i="27"/>
  <c r="F62" i="27"/>
  <c r="AG20" i="26"/>
  <c r="BM20" i="26"/>
  <c r="DA20" i="26"/>
  <c r="AH20" i="26"/>
  <c r="BU20" i="26"/>
  <c r="DB20" i="26"/>
  <c r="AO20" i="26"/>
  <c r="BV20" i="26"/>
  <c r="DI20" i="26"/>
  <c r="AP20" i="26"/>
  <c r="BW20" i="26"/>
  <c r="DJ20" i="26"/>
  <c r="AW20" i="26"/>
  <c r="CC20" i="26"/>
  <c r="AX20" i="26"/>
  <c r="CD20" i="26"/>
  <c r="AI20" i="26"/>
  <c r="CU20" i="26"/>
  <c r="BG20" i="26"/>
  <c r="Y20" i="26"/>
  <c r="BN20" i="26"/>
  <c r="CK20" i="26"/>
  <c r="P45" i="27" l="1"/>
  <c r="O45" i="27"/>
  <c r="N45" i="27"/>
  <c r="M45" i="27"/>
  <c r="L45" i="27"/>
  <c r="K45" i="27"/>
  <c r="J45" i="27"/>
  <c r="I45" i="27"/>
  <c r="H45" i="27"/>
  <c r="G45" i="27"/>
  <c r="E45" i="27"/>
  <c r="E63" i="27" s="1"/>
  <c r="D45" i="27"/>
  <c r="C45" i="27"/>
  <c r="P33" i="27"/>
  <c r="O33" i="27"/>
  <c r="N33" i="27"/>
  <c r="M33" i="27"/>
  <c r="L33" i="27"/>
  <c r="K33" i="27"/>
  <c r="J33" i="27"/>
  <c r="I33" i="27"/>
  <c r="H33" i="27"/>
  <c r="G33" i="27"/>
  <c r="E33" i="27"/>
  <c r="D63" i="27" s="1"/>
  <c r="D33" i="27"/>
  <c r="C33" i="27"/>
  <c r="E21" i="27"/>
  <c r="C63" i="27" s="1"/>
  <c r="G21" i="27"/>
  <c r="H21" i="27"/>
  <c r="I21" i="27"/>
  <c r="J21" i="27"/>
  <c r="K21" i="27"/>
  <c r="L21" i="27"/>
  <c r="M21" i="27"/>
  <c r="N21" i="27"/>
  <c r="D21" i="27"/>
  <c r="C21" i="27"/>
  <c r="I48" i="27" l="1"/>
  <c r="I49" i="27"/>
  <c r="J49" i="27"/>
  <c r="J48" i="27"/>
  <c r="C48" i="27"/>
  <c r="C49" i="27"/>
  <c r="K48" i="27"/>
  <c r="K49" i="27"/>
  <c r="L48" i="27"/>
  <c r="L49" i="27"/>
  <c r="M48" i="27"/>
  <c r="M49" i="27"/>
  <c r="F49" i="27"/>
  <c r="F48" i="27"/>
  <c r="N48" i="27"/>
  <c r="N49" i="27"/>
  <c r="G49" i="27"/>
  <c r="G48" i="27"/>
  <c r="O48" i="27"/>
  <c r="O49" i="27"/>
  <c r="H49" i="27"/>
  <c r="H48" i="27"/>
  <c r="P49" i="27"/>
  <c r="P48" i="27"/>
  <c r="D49" i="27"/>
  <c r="D48" i="27"/>
  <c r="E49" i="27"/>
  <c r="E48" i="27"/>
  <c r="S44" i="27" l="1"/>
  <c r="DH44" i="27"/>
  <c r="DG44" i="27"/>
  <c r="DF44" i="27"/>
  <c r="DE44" i="27"/>
  <c r="DD44" i="27"/>
  <c r="DC44" i="27"/>
  <c r="DB44" i="27"/>
  <c r="DA44" i="27"/>
  <c r="CZ44" i="27"/>
  <c r="CY44" i="27"/>
  <c r="CX44" i="27"/>
  <c r="CW44" i="27"/>
  <c r="CV44" i="27"/>
  <c r="CU44" i="27"/>
  <c r="CT44" i="27"/>
  <c r="CS44" i="27"/>
  <c r="CR44" i="27"/>
  <c r="CQ44" i="27"/>
  <c r="CP44" i="27"/>
  <c r="CO44" i="27"/>
  <c r="CN44" i="27"/>
  <c r="CM44" i="27"/>
  <c r="CL44" i="27"/>
  <c r="CK44" i="27"/>
  <c r="CJ44" i="27"/>
  <c r="CI44" i="27"/>
  <c r="CH44" i="27"/>
  <c r="CG44" i="27"/>
  <c r="CF44" i="27"/>
  <c r="CE44" i="27"/>
  <c r="CD44" i="27"/>
  <c r="CC44" i="27"/>
  <c r="CB44" i="27"/>
  <c r="CA44" i="27"/>
  <c r="BZ44" i="27"/>
  <c r="BY44" i="27"/>
  <c r="BX44" i="27"/>
  <c r="BW44" i="27"/>
  <c r="BV44" i="27"/>
  <c r="BU44" i="27"/>
  <c r="BT44" i="27"/>
  <c r="BS44" i="27"/>
  <c r="BR44" i="27"/>
  <c r="BQ44" i="27"/>
  <c r="BP44" i="27"/>
  <c r="BO44" i="27"/>
  <c r="BN44" i="27"/>
  <c r="BM44" i="27"/>
  <c r="BL44" i="27"/>
  <c r="BK44" i="27"/>
  <c r="BJ44" i="27"/>
  <c r="BI44" i="27"/>
  <c r="BH44" i="27"/>
  <c r="BG44" i="27"/>
  <c r="BF44" i="27"/>
  <c r="BE44" i="27"/>
  <c r="BD44" i="27"/>
  <c r="BC44" i="27"/>
  <c r="BB44" i="27"/>
  <c r="BA44" i="27"/>
  <c r="AZ44" i="27"/>
  <c r="AY44" i="27"/>
  <c r="AX44" i="27"/>
  <c r="AW44" i="27"/>
  <c r="AV44" i="27"/>
  <c r="AU44" i="27"/>
  <c r="AT44" i="27"/>
  <c r="AS44" i="27"/>
  <c r="AR44" i="27"/>
  <c r="AQ44" i="27"/>
  <c r="AP44" i="27"/>
  <c r="AO44" i="27"/>
  <c r="AN44" i="27"/>
  <c r="AM44" i="27"/>
  <c r="AL44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R44" i="27"/>
  <c r="DH41" i="27"/>
  <c r="DG41" i="27"/>
  <c r="DF41" i="27"/>
  <c r="DE41" i="27"/>
  <c r="DD41" i="27"/>
  <c r="DC41" i="27"/>
  <c r="DB41" i="27"/>
  <c r="DA41" i="27"/>
  <c r="CZ41" i="27"/>
  <c r="CY41" i="27"/>
  <c r="CX41" i="27"/>
  <c r="CW41" i="27"/>
  <c r="CV41" i="27"/>
  <c r="CU41" i="27"/>
  <c r="CT41" i="27"/>
  <c r="CS41" i="27"/>
  <c r="CR41" i="27"/>
  <c r="CQ41" i="27"/>
  <c r="CP41" i="27"/>
  <c r="CO41" i="27"/>
  <c r="CN41" i="27"/>
  <c r="CM41" i="27"/>
  <c r="CL41" i="27"/>
  <c r="CK41" i="27"/>
  <c r="CJ41" i="27"/>
  <c r="CI41" i="27"/>
  <c r="CH41" i="27"/>
  <c r="CG41" i="27"/>
  <c r="CF41" i="27"/>
  <c r="CE41" i="27"/>
  <c r="CD41" i="27"/>
  <c r="CC41" i="27"/>
  <c r="CB41" i="27"/>
  <c r="CA41" i="27"/>
  <c r="BZ41" i="27"/>
  <c r="BY41" i="27"/>
  <c r="BX41" i="27"/>
  <c r="BW41" i="27"/>
  <c r="BV41" i="27"/>
  <c r="BU41" i="27"/>
  <c r="BT41" i="27"/>
  <c r="BS41" i="27"/>
  <c r="BR41" i="27"/>
  <c r="BQ41" i="27"/>
  <c r="BP41" i="27"/>
  <c r="BO41" i="27"/>
  <c r="BN41" i="27"/>
  <c r="BM41" i="27"/>
  <c r="BL41" i="27"/>
  <c r="BK41" i="27"/>
  <c r="BJ41" i="27"/>
  <c r="BI41" i="27"/>
  <c r="BH41" i="27"/>
  <c r="BG41" i="27"/>
  <c r="BF41" i="27"/>
  <c r="BE41" i="27"/>
  <c r="BD41" i="27"/>
  <c r="BC41" i="27"/>
  <c r="BB41" i="27"/>
  <c r="BA41" i="27"/>
  <c r="AZ41" i="27"/>
  <c r="AY41" i="27"/>
  <c r="AX41" i="27"/>
  <c r="AW41" i="27"/>
  <c r="AV41" i="27"/>
  <c r="AU41" i="27"/>
  <c r="AT41" i="27"/>
  <c r="AS41" i="27"/>
  <c r="AR41" i="27"/>
  <c r="AQ41" i="27"/>
  <c r="AP41" i="27"/>
  <c r="AO41" i="27"/>
  <c r="AN41" i="27"/>
  <c r="AM41" i="27"/>
  <c r="AL41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DH38" i="27"/>
  <c r="DG38" i="27"/>
  <c r="DF38" i="27"/>
  <c r="DE38" i="27"/>
  <c r="DD38" i="27"/>
  <c r="DC38" i="27"/>
  <c r="DB38" i="27"/>
  <c r="DA38" i="27"/>
  <c r="CZ38" i="27"/>
  <c r="CY38" i="27"/>
  <c r="CX38" i="27"/>
  <c r="CW38" i="27"/>
  <c r="CV38" i="27"/>
  <c r="CU38" i="27"/>
  <c r="CT38" i="27"/>
  <c r="CS38" i="27"/>
  <c r="CR38" i="27"/>
  <c r="CQ38" i="27"/>
  <c r="CP38" i="27"/>
  <c r="CO38" i="27"/>
  <c r="CN38" i="27"/>
  <c r="CM38" i="27"/>
  <c r="CL38" i="27"/>
  <c r="CK38" i="27"/>
  <c r="CJ38" i="27"/>
  <c r="CI38" i="27"/>
  <c r="CH38" i="27"/>
  <c r="CG38" i="27"/>
  <c r="CF38" i="27"/>
  <c r="CE38" i="27"/>
  <c r="CD38" i="27"/>
  <c r="CC38" i="27"/>
  <c r="CB38" i="27"/>
  <c r="CA38" i="27"/>
  <c r="BZ38" i="27"/>
  <c r="BY38" i="27"/>
  <c r="BX38" i="27"/>
  <c r="BW38" i="27"/>
  <c r="BV38" i="27"/>
  <c r="BU38" i="27"/>
  <c r="BT38" i="27"/>
  <c r="BS38" i="27"/>
  <c r="BR38" i="27"/>
  <c r="BQ38" i="27"/>
  <c r="BP38" i="27"/>
  <c r="BO38" i="27"/>
  <c r="BN38" i="27"/>
  <c r="BM38" i="27"/>
  <c r="BL38" i="27"/>
  <c r="BK38" i="27"/>
  <c r="BJ38" i="27"/>
  <c r="BI38" i="27"/>
  <c r="BH38" i="27"/>
  <c r="BG38" i="27"/>
  <c r="BF38" i="27"/>
  <c r="BE38" i="27"/>
  <c r="BD38" i="27"/>
  <c r="BC38" i="27"/>
  <c r="BB38" i="27"/>
  <c r="BA38" i="27"/>
  <c r="AZ38" i="27"/>
  <c r="AY38" i="27"/>
  <c r="AX38" i="27"/>
  <c r="AW38" i="27"/>
  <c r="AV38" i="27"/>
  <c r="AU38" i="27"/>
  <c r="AT38" i="27"/>
  <c r="AS38" i="27"/>
  <c r="AR38" i="27"/>
  <c r="AQ38" i="27"/>
  <c r="AP38" i="27"/>
  <c r="AO38" i="27"/>
  <c r="AN38" i="27"/>
  <c r="AM38" i="27"/>
  <c r="AL38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DH32" i="27"/>
  <c r="DG32" i="27"/>
  <c r="DF32" i="27"/>
  <c r="DE32" i="27"/>
  <c r="DD32" i="27"/>
  <c r="DC32" i="27"/>
  <c r="DB32" i="27"/>
  <c r="DA32" i="27"/>
  <c r="CZ32" i="27"/>
  <c r="CY32" i="27"/>
  <c r="CX32" i="27"/>
  <c r="CW32" i="27"/>
  <c r="CV32" i="27"/>
  <c r="CU32" i="27"/>
  <c r="CT32" i="27"/>
  <c r="CS32" i="27"/>
  <c r="CR32" i="27"/>
  <c r="CQ32" i="27"/>
  <c r="CP32" i="27"/>
  <c r="CO32" i="27"/>
  <c r="CN32" i="27"/>
  <c r="CM32" i="27"/>
  <c r="CL32" i="27"/>
  <c r="CK32" i="27"/>
  <c r="CJ32" i="27"/>
  <c r="CI32" i="27"/>
  <c r="CH32" i="27"/>
  <c r="CG32" i="27"/>
  <c r="CF32" i="27"/>
  <c r="CE32" i="27"/>
  <c r="CD32" i="27"/>
  <c r="CC32" i="27"/>
  <c r="CB32" i="27"/>
  <c r="CA32" i="27"/>
  <c r="BZ32" i="27"/>
  <c r="BY32" i="27"/>
  <c r="BX32" i="27"/>
  <c r="BW32" i="27"/>
  <c r="BV32" i="27"/>
  <c r="BU32" i="27"/>
  <c r="BT32" i="27"/>
  <c r="BS32" i="27"/>
  <c r="BR32" i="27"/>
  <c r="BQ32" i="27"/>
  <c r="BP32" i="27"/>
  <c r="BO32" i="27"/>
  <c r="BN32" i="27"/>
  <c r="BM32" i="27"/>
  <c r="BL32" i="27"/>
  <c r="BK32" i="27"/>
  <c r="BJ32" i="27"/>
  <c r="BI32" i="27"/>
  <c r="BH32" i="27"/>
  <c r="BG32" i="27"/>
  <c r="BF32" i="27"/>
  <c r="BE32" i="27"/>
  <c r="BD32" i="27"/>
  <c r="BC32" i="27"/>
  <c r="BB32" i="27"/>
  <c r="BA32" i="27"/>
  <c r="AZ32" i="27"/>
  <c r="AY32" i="27"/>
  <c r="AX32" i="27"/>
  <c r="AW32" i="27"/>
  <c r="AV32" i="27"/>
  <c r="AU32" i="27"/>
  <c r="AT32" i="27"/>
  <c r="AS32" i="27"/>
  <c r="AR32" i="27"/>
  <c r="AQ32" i="27"/>
  <c r="AP32" i="27"/>
  <c r="AO32" i="27"/>
  <c r="AN32" i="27"/>
  <c r="AM32" i="27"/>
  <c r="AL32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DH29" i="27"/>
  <c r="DG29" i="27"/>
  <c r="DF29" i="27"/>
  <c r="DE29" i="27"/>
  <c r="DD29" i="27"/>
  <c r="DC29" i="27"/>
  <c r="DB29" i="27"/>
  <c r="DA29" i="27"/>
  <c r="CZ29" i="27"/>
  <c r="CY29" i="27"/>
  <c r="CX29" i="27"/>
  <c r="CW29" i="27"/>
  <c r="CV29" i="27"/>
  <c r="CU29" i="27"/>
  <c r="CT29" i="27"/>
  <c r="CS29" i="27"/>
  <c r="CR29" i="27"/>
  <c r="CQ29" i="27"/>
  <c r="CP29" i="27"/>
  <c r="CO29" i="27"/>
  <c r="CN29" i="27"/>
  <c r="CM29" i="27"/>
  <c r="CL29" i="27"/>
  <c r="CK29" i="27"/>
  <c r="CJ29" i="27"/>
  <c r="CI29" i="27"/>
  <c r="CH29" i="27"/>
  <c r="CG29" i="27"/>
  <c r="CF29" i="27"/>
  <c r="CE29" i="27"/>
  <c r="CD29" i="27"/>
  <c r="CC29" i="27"/>
  <c r="CB29" i="27"/>
  <c r="CA29" i="27"/>
  <c r="BZ29" i="27"/>
  <c r="BY29" i="27"/>
  <c r="BX29" i="27"/>
  <c r="BW29" i="27"/>
  <c r="BV29" i="27"/>
  <c r="BU29" i="27"/>
  <c r="BT29" i="27"/>
  <c r="BS29" i="27"/>
  <c r="BR29" i="27"/>
  <c r="BQ29" i="27"/>
  <c r="BP29" i="27"/>
  <c r="BO29" i="27"/>
  <c r="BN29" i="27"/>
  <c r="BM29" i="27"/>
  <c r="BL29" i="27"/>
  <c r="BK29" i="27"/>
  <c r="BJ29" i="27"/>
  <c r="BI29" i="27"/>
  <c r="BH29" i="27"/>
  <c r="BG29" i="27"/>
  <c r="BF29" i="27"/>
  <c r="BE29" i="27"/>
  <c r="BD29" i="27"/>
  <c r="BC29" i="27"/>
  <c r="BB29" i="27"/>
  <c r="BA29" i="27"/>
  <c r="AZ29" i="27"/>
  <c r="AY29" i="27"/>
  <c r="AX29" i="27"/>
  <c r="AW29" i="27"/>
  <c r="AV29" i="27"/>
  <c r="AU29" i="27"/>
  <c r="AT29" i="27"/>
  <c r="AS29" i="27"/>
  <c r="AR29" i="27"/>
  <c r="AQ29" i="27"/>
  <c r="AP29" i="27"/>
  <c r="AO29" i="27"/>
  <c r="AN29" i="27"/>
  <c r="AM29" i="27"/>
  <c r="AL29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DH26" i="27"/>
  <c r="DG26" i="27"/>
  <c r="DF26" i="27"/>
  <c r="DE26" i="27"/>
  <c r="DD26" i="27"/>
  <c r="DC26" i="27"/>
  <c r="DB26" i="27"/>
  <c r="DA26" i="27"/>
  <c r="CZ26" i="27"/>
  <c r="CY26" i="27"/>
  <c r="CX26" i="27"/>
  <c r="CW26" i="27"/>
  <c r="CV26" i="27"/>
  <c r="CU26" i="27"/>
  <c r="CT26" i="27"/>
  <c r="CS26" i="27"/>
  <c r="CR26" i="27"/>
  <c r="CQ26" i="27"/>
  <c r="CP26" i="27"/>
  <c r="CO26" i="27"/>
  <c r="CN26" i="27"/>
  <c r="CM26" i="27"/>
  <c r="CL26" i="27"/>
  <c r="CK26" i="27"/>
  <c r="CJ26" i="27"/>
  <c r="CI26" i="27"/>
  <c r="CH26" i="27"/>
  <c r="CG26" i="27"/>
  <c r="CF26" i="27"/>
  <c r="CE26" i="27"/>
  <c r="CD26" i="27"/>
  <c r="CC26" i="27"/>
  <c r="CB26" i="27"/>
  <c r="CA26" i="27"/>
  <c r="BZ26" i="27"/>
  <c r="BY26" i="27"/>
  <c r="BX26" i="27"/>
  <c r="BW26" i="27"/>
  <c r="BV26" i="27"/>
  <c r="BU26" i="27"/>
  <c r="BT26" i="27"/>
  <c r="BS26" i="27"/>
  <c r="BR26" i="27"/>
  <c r="BQ26" i="27"/>
  <c r="BP26" i="27"/>
  <c r="BO26" i="27"/>
  <c r="BN26" i="27"/>
  <c r="BM26" i="27"/>
  <c r="BL26" i="27"/>
  <c r="BK26" i="27"/>
  <c r="BJ26" i="27"/>
  <c r="BI26" i="27"/>
  <c r="BH26" i="27"/>
  <c r="BG26" i="27"/>
  <c r="BF26" i="27"/>
  <c r="BE26" i="27"/>
  <c r="BD26" i="27"/>
  <c r="BC26" i="27"/>
  <c r="BB26" i="27"/>
  <c r="BA26" i="27"/>
  <c r="AZ26" i="27"/>
  <c r="AY26" i="27"/>
  <c r="AX26" i="27"/>
  <c r="AW26" i="27"/>
  <c r="AV26" i="27"/>
  <c r="AU26" i="27"/>
  <c r="AT26" i="27"/>
  <c r="AS26" i="27"/>
  <c r="AR26" i="27"/>
  <c r="AQ26" i="27"/>
  <c r="AP26" i="27"/>
  <c r="AO26" i="27"/>
  <c r="AN26" i="27"/>
  <c r="AM26" i="27"/>
  <c r="AL26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DG20" i="27"/>
  <c r="DF20" i="27"/>
  <c r="DE20" i="27"/>
  <c r="DD20" i="27"/>
  <c r="DC20" i="27"/>
  <c r="DB20" i="27"/>
  <c r="DA20" i="27"/>
  <c r="CZ20" i="27"/>
  <c r="CY20" i="27"/>
  <c r="CX20" i="27"/>
  <c r="CW20" i="27"/>
  <c r="CV20" i="27"/>
  <c r="CU20" i="27"/>
  <c r="CT20" i="27"/>
  <c r="CS20" i="27"/>
  <c r="CR20" i="27"/>
  <c r="CQ20" i="27"/>
  <c r="CP20" i="27"/>
  <c r="CO20" i="27"/>
  <c r="CN20" i="27"/>
  <c r="CM20" i="27"/>
  <c r="CL20" i="27"/>
  <c r="CK20" i="27"/>
  <c r="CJ20" i="27"/>
  <c r="CI20" i="27"/>
  <c r="CH20" i="27"/>
  <c r="CG20" i="27"/>
  <c r="CF20" i="27"/>
  <c r="CE20" i="27"/>
  <c r="CD20" i="27"/>
  <c r="CC20" i="27"/>
  <c r="CB20" i="27"/>
  <c r="CA20" i="27"/>
  <c r="BZ20" i="27"/>
  <c r="BY20" i="27"/>
  <c r="BX20" i="27"/>
  <c r="BW20" i="27"/>
  <c r="BV20" i="27"/>
  <c r="BU20" i="27"/>
  <c r="BT20" i="27"/>
  <c r="BS20" i="27"/>
  <c r="BR20" i="27"/>
  <c r="BQ20" i="27"/>
  <c r="BP20" i="27"/>
  <c r="BO20" i="27"/>
  <c r="BN20" i="27"/>
  <c r="BM20" i="27"/>
  <c r="BL20" i="27"/>
  <c r="BK20" i="27"/>
  <c r="BJ20" i="27"/>
  <c r="BI20" i="27"/>
  <c r="BH20" i="27"/>
  <c r="BG20" i="27"/>
  <c r="BF20" i="27"/>
  <c r="BE20" i="27"/>
  <c r="BD20" i="27"/>
  <c r="BC20" i="27"/>
  <c r="BB20" i="27"/>
  <c r="BA20" i="27"/>
  <c r="AZ20" i="27"/>
  <c r="AY20" i="27"/>
  <c r="AX20" i="27"/>
  <c r="AW20" i="27"/>
  <c r="AV20" i="27"/>
  <c r="AU20" i="27"/>
  <c r="AT20" i="27"/>
  <c r="AS20" i="27"/>
  <c r="AR20" i="27"/>
  <c r="AQ20" i="27"/>
  <c r="AP20" i="27"/>
  <c r="AO20" i="27"/>
  <c r="AN20" i="27"/>
  <c r="AM20" i="27"/>
  <c r="AL20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DH17" i="27"/>
  <c r="DG17" i="27"/>
  <c r="DF17" i="27"/>
  <c r="DE17" i="27"/>
  <c r="DD17" i="27"/>
  <c r="DC17" i="27"/>
  <c r="DB17" i="27"/>
  <c r="DA17" i="27"/>
  <c r="CZ17" i="27"/>
  <c r="CY17" i="27"/>
  <c r="CX17" i="27"/>
  <c r="CW17" i="27"/>
  <c r="CV17" i="27"/>
  <c r="CU17" i="27"/>
  <c r="CT17" i="27"/>
  <c r="CS17" i="27"/>
  <c r="CR17" i="27"/>
  <c r="CQ17" i="27"/>
  <c r="CP17" i="27"/>
  <c r="CO17" i="27"/>
  <c r="CN17" i="27"/>
  <c r="CM17" i="27"/>
  <c r="CL17" i="27"/>
  <c r="CK17" i="27"/>
  <c r="CJ17" i="27"/>
  <c r="CI17" i="27"/>
  <c r="CH17" i="27"/>
  <c r="CG17" i="27"/>
  <c r="CF17" i="27"/>
  <c r="CE17" i="27"/>
  <c r="CD17" i="27"/>
  <c r="CC17" i="27"/>
  <c r="CB17" i="27"/>
  <c r="CA17" i="27"/>
  <c r="BZ17" i="27"/>
  <c r="BY17" i="27"/>
  <c r="BX17" i="27"/>
  <c r="BW17" i="27"/>
  <c r="BV17" i="27"/>
  <c r="BU17" i="27"/>
  <c r="BT17" i="27"/>
  <c r="BS17" i="27"/>
  <c r="BR17" i="27"/>
  <c r="BQ17" i="27"/>
  <c r="BP17" i="27"/>
  <c r="BO17" i="27"/>
  <c r="BN17" i="27"/>
  <c r="BM17" i="27"/>
  <c r="BL17" i="27"/>
  <c r="BK17" i="27"/>
  <c r="BJ17" i="27"/>
  <c r="BI17" i="27"/>
  <c r="BH17" i="27"/>
  <c r="BG17" i="27"/>
  <c r="BF17" i="27"/>
  <c r="BE17" i="27"/>
  <c r="BD17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DH14" i="27"/>
  <c r="DG14" i="27"/>
  <c r="DF14" i="27"/>
  <c r="DE14" i="27"/>
  <c r="DD14" i="27"/>
  <c r="DC14" i="27"/>
  <c r="DB14" i="27"/>
  <c r="DA14" i="27"/>
  <c r="CZ14" i="27"/>
  <c r="CY14" i="27"/>
  <c r="CX14" i="27"/>
  <c r="CW14" i="27"/>
  <c r="CV14" i="27"/>
  <c r="CU14" i="27"/>
  <c r="CT14" i="27"/>
  <c r="CS14" i="27"/>
  <c r="CR14" i="27"/>
  <c r="CQ14" i="27"/>
  <c r="CP14" i="27"/>
  <c r="CO14" i="27"/>
  <c r="CN14" i="27"/>
  <c r="CM14" i="27"/>
  <c r="CL14" i="27"/>
  <c r="CK14" i="27"/>
  <c r="CJ14" i="27"/>
  <c r="CI14" i="27"/>
  <c r="CH14" i="27"/>
  <c r="CG14" i="27"/>
  <c r="CF14" i="27"/>
  <c r="CE14" i="27"/>
  <c r="CD14" i="27"/>
  <c r="CC14" i="27"/>
  <c r="CB14" i="27"/>
  <c r="CA14" i="27"/>
  <c r="BZ14" i="27"/>
  <c r="BY14" i="27"/>
  <c r="BX14" i="27"/>
  <c r="BW14" i="27"/>
  <c r="BV14" i="27"/>
  <c r="BU14" i="27"/>
  <c r="BT14" i="27"/>
  <c r="BS14" i="27"/>
  <c r="BR14" i="27"/>
  <c r="BQ14" i="27"/>
  <c r="BP14" i="27"/>
  <c r="BO14" i="27"/>
  <c r="BN14" i="27"/>
  <c r="BM14" i="27"/>
  <c r="BL14" i="27"/>
  <c r="BK14" i="27"/>
  <c r="BJ14" i="27"/>
  <c r="BI14" i="27"/>
  <c r="BH14" i="27"/>
  <c r="BG14" i="27"/>
  <c r="BF14" i="27"/>
  <c r="BE14" i="27"/>
  <c r="BD14" i="27"/>
  <c r="BC14" i="27"/>
  <c r="BB14" i="27"/>
  <c r="BA14" i="27"/>
  <c r="AZ14" i="27"/>
  <c r="AY14" i="27"/>
  <c r="AX14" i="27"/>
  <c r="AW14" i="27"/>
  <c r="AV14" i="27"/>
  <c r="AU14" i="27"/>
  <c r="AT14" i="27"/>
  <c r="AS14" i="27"/>
  <c r="AR14" i="27"/>
  <c r="AQ14" i="27"/>
  <c r="AP14" i="27"/>
  <c r="AO14" i="27"/>
  <c r="AN14" i="27"/>
  <c r="AM14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S48" i="27" l="1"/>
  <c r="S49" i="27" s="1"/>
  <c r="AA48" i="27"/>
  <c r="AA49" i="27" s="1"/>
  <c r="AI48" i="27"/>
  <c r="AI49" i="27" s="1"/>
  <c r="AQ48" i="27"/>
  <c r="AQ49" i="27" s="1"/>
  <c r="AY48" i="27"/>
  <c r="AY49" i="27" s="1"/>
  <c r="BG48" i="27"/>
  <c r="BG49" i="27" s="1"/>
  <c r="BO48" i="27"/>
  <c r="BO49" i="27" s="1"/>
  <c r="BW48" i="27"/>
  <c r="BW49" i="27" s="1"/>
  <c r="CE48" i="27"/>
  <c r="CE49" i="27" s="1"/>
  <c r="CM48" i="27"/>
  <c r="CM49" i="27" s="1"/>
  <c r="CU48" i="27"/>
  <c r="CU49" i="27" s="1"/>
  <c r="DC48" i="27"/>
  <c r="DC49" i="27" s="1"/>
  <c r="T48" i="27"/>
  <c r="T49" i="27" s="1"/>
  <c r="AB48" i="27"/>
  <c r="AB49" i="27" s="1"/>
  <c r="AJ48" i="27"/>
  <c r="AJ49" i="27" s="1"/>
  <c r="AR48" i="27"/>
  <c r="AR49" i="27" s="1"/>
  <c r="AZ48" i="27"/>
  <c r="AZ49" i="27" s="1"/>
  <c r="BH48" i="27"/>
  <c r="BH49" i="27" s="1"/>
  <c r="BP48" i="27"/>
  <c r="BP49" i="27" s="1"/>
  <c r="BX48" i="27"/>
  <c r="BX49" i="27" s="1"/>
  <c r="CF48" i="27"/>
  <c r="CF49" i="27" s="1"/>
  <c r="CN48" i="27"/>
  <c r="CN49" i="27" s="1"/>
  <c r="CV48" i="27"/>
  <c r="CV49" i="27" s="1"/>
  <c r="DD48" i="27"/>
  <c r="DD49" i="27" s="1"/>
  <c r="U48" i="27"/>
  <c r="U49" i="27" s="1"/>
  <c r="AC48" i="27"/>
  <c r="AC49" i="27" s="1"/>
  <c r="AK48" i="27"/>
  <c r="AK49" i="27" s="1"/>
  <c r="AS48" i="27"/>
  <c r="AS49" i="27" s="1"/>
  <c r="BA48" i="27"/>
  <c r="BA49" i="27" s="1"/>
  <c r="BI48" i="27"/>
  <c r="BI49" i="27" s="1"/>
  <c r="BQ48" i="27"/>
  <c r="BQ49" i="27" s="1"/>
  <c r="BY48" i="27"/>
  <c r="BY49" i="27" s="1"/>
  <c r="CG48" i="27"/>
  <c r="CG49" i="27" s="1"/>
  <c r="CO48" i="27"/>
  <c r="CO49" i="27" s="1"/>
  <c r="CW48" i="27"/>
  <c r="CW49" i="27" s="1"/>
  <c r="DE48" i="27"/>
  <c r="DE49" i="27" s="1"/>
  <c r="V48" i="27"/>
  <c r="V49" i="27" s="1"/>
  <c r="AD48" i="27"/>
  <c r="AD49" i="27" s="1"/>
  <c r="AL48" i="27"/>
  <c r="AL49" i="27" s="1"/>
  <c r="AT48" i="27"/>
  <c r="AT49" i="27" s="1"/>
  <c r="BB48" i="27"/>
  <c r="BB49" i="27" s="1"/>
  <c r="BJ48" i="27"/>
  <c r="BJ49" i="27" s="1"/>
  <c r="BR48" i="27"/>
  <c r="BR49" i="27" s="1"/>
  <c r="BZ48" i="27"/>
  <c r="BZ49" i="27" s="1"/>
  <c r="CH48" i="27"/>
  <c r="CH49" i="27" s="1"/>
  <c r="CP48" i="27"/>
  <c r="CP49" i="27" s="1"/>
  <c r="CX48" i="27"/>
  <c r="CX49" i="27" s="1"/>
  <c r="DF48" i="27"/>
  <c r="DF49" i="27" s="1"/>
  <c r="W48" i="27"/>
  <c r="W49" i="27" s="1"/>
  <c r="AE48" i="27"/>
  <c r="AE49" i="27" s="1"/>
  <c r="AM48" i="27"/>
  <c r="AM49" i="27" s="1"/>
  <c r="AU48" i="27"/>
  <c r="AU49" i="27" s="1"/>
  <c r="BC48" i="27"/>
  <c r="BC49" i="27" s="1"/>
  <c r="BK48" i="27"/>
  <c r="BK49" i="27" s="1"/>
  <c r="BS48" i="27"/>
  <c r="BS49" i="27" s="1"/>
  <c r="CA48" i="27"/>
  <c r="CA49" i="27" s="1"/>
  <c r="CI48" i="27"/>
  <c r="CI49" i="27" s="1"/>
  <c r="CQ48" i="27"/>
  <c r="CQ49" i="27" s="1"/>
  <c r="CY48" i="27"/>
  <c r="CY49" i="27" s="1"/>
  <c r="DG48" i="27"/>
  <c r="DG49" i="27" s="1"/>
  <c r="X48" i="27"/>
  <c r="X49" i="27" s="1"/>
  <c r="AF48" i="27"/>
  <c r="AF49" i="27" s="1"/>
  <c r="AN48" i="27"/>
  <c r="AN49" i="27" s="1"/>
  <c r="AV48" i="27"/>
  <c r="AV49" i="27" s="1"/>
  <c r="BD48" i="27"/>
  <c r="BD49" i="27" s="1"/>
  <c r="BL48" i="27"/>
  <c r="BL49" i="27" s="1"/>
  <c r="BT48" i="27"/>
  <c r="BT49" i="27" s="1"/>
  <c r="CB48" i="27"/>
  <c r="CB49" i="27" s="1"/>
  <c r="CJ48" i="27"/>
  <c r="CJ49" i="27" s="1"/>
  <c r="CR48" i="27"/>
  <c r="CR49" i="27" s="1"/>
  <c r="CZ48" i="27"/>
  <c r="CZ49" i="27" s="1"/>
  <c r="DH48" i="27"/>
  <c r="DH49" i="27" s="1"/>
  <c r="Y48" i="27"/>
  <c r="Y49" i="27" s="1"/>
  <c r="AG48" i="27"/>
  <c r="AG49" i="27" s="1"/>
  <c r="AO48" i="27"/>
  <c r="AO49" i="27" s="1"/>
  <c r="AW48" i="27"/>
  <c r="AW49" i="27" s="1"/>
  <c r="BE48" i="27"/>
  <c r="BE49" i="27" s="1"/>
  <c r="BM48" i="27"/>
  <c r="BM49" i="27" s="1"/>
  <c r="BU48" i="27"/>
  <c r="BU49" i="27" s="1"/>
  <c r="CC48" i="27"/>
  <c r="CC49" i="27" s="1"/>
  <c r="CK48" i="27"/>
  <c r="CK49" i="27" s="1"/>
  <c r="CS48" i="27"/>
  <c r="CS49" i="27" s="1"/>
  <c r="DA48" i="27"/>
  <c r="DA49" i="27" s="1"/>
  <c r="Z48" i="27"/>
  <c r="Z49" i="27" s="1"/>
  <c r="AH48" i="27"/>
  <c r="AH49" i="27" s="1"/>
  <c r="AP48" i="27"/>
  <c r="AP49" i="27" s="1"/>
  <c r="AX48" i="27"/>
  <c r="AX49" i="27" s="1"/>
  <c r="BF48" i="27"/>
  <c r="BF49" i="27" s="1"/>
  <c r="BN48" i="27"/>
  <c r="BN49" i="27" s="1"/>
  <c r="BV48" i="27"/>
  <c r="BV49" i="27" s="1"/>
  <c r="CD48" i="27"/>
  <c r="CD49" i="27" s="1"/>
  <c r="CL48" i="27"/>
  <c r="CL49" i="27" s="1"/>
  <c r="CT48" i="27"/>
  <c r="CT49" i="27" s="1"/>
  <c r="DB48" i="27"/>
  <c r="DB49" i="27" s="1"/>
  <c r="R48" i="27" l="1"/>
  <c r="R49" i="27" s="1"/>
  <c r="B50" i="27" s="1"/>
</calcChain>
</file>

<file path=xl/sharedStrings.xml><?xml version="1.0" encoding="utf-8"?>
<sst xmlns="http://schemas.openxmlformats.org/spreadsheetml/2006/main" count="1571" uniqueCount="541">
  <si>
    <t>№ п/п</t>
  </si>
  <si>
    <t>Сумма по договору ТП с НДС, руб.</t>
  </si>
  <si>
    <t>Сумма по договору ТП без НДС, руб.</t>
  </si>
  <si>
    <t xml:space="preserve">Наименование, Ф.И.О. Заявителя </t>
  </si>
  <si>
    <t>Адрес местонахождения энергопринимающих устройств Заявителя</t>
  </si>
  <si>
    <t>1.</t>
  </si>
  <si>
    <t>1.1.</t>
  </si>
  <si>
    <t>1.2.</t>
  </si>
  <si>
    <t>1.3.</t>
  </si>
  <si>
    <t>1.4.</t>
  </si>
  <si>
    <t>2.</t>
  </si>
  <si>
    <t>2.3.</t>
  </si>
  <si>
    <t>2.4.</t>
  </si>
  <si>
    <t>3.</t>
  </si>
  <si>
    <t>3.1.</t>
  </si>
  <si>
    <t>3.2.</t>
  </si>
  <si>
    <t>4.</t>
  </si>
  <si>
    <t>город</t>
  </si>
  <si>
    <t>село</t>
  </si>
  <si>
    <t>-</t>
  </si>
  <si>
    <t>1 квартал</t>
  </si>
  <si>
    <t>2 квартал</t>
  </si>
  <si>
    <t>3 квартал</t>
  </si>
  <si>
    <t>4 квартал</t>
  </si>
  <si>
    <t>2.1.</t>
  </si>
  <si>
    <t>5 квартал</t>
  </si>
  <si>
    <t>2.2.</t>
  </si>
  <si>
    <t>6 квартал</t>
  </si>
  <si>
    <t>7 квартал</t>
  </si>
  <si>
    <t>8 квартал</t>
  </si>
  <si>
    <t>9 квартал</t>
  </si>
  <si>
    <t>10 квартал</t>
  </si>
  <si>
    <t>3.3.</t>
  </si>
  <si>
    <t>11 квартал</t>
  </si>
  <si>
    <t>3.4.</t>
  </si>
  <si>
    <t>12 квартал</t>
  </si>
  <si>
    <t>4.1.</t>
  </si>
  <si>
    <t>13 квартал</t>
  </si>
  <si>
    <t>4.2.</t>
  </si>
  <si>
    <t>14 квартал</t>
  </si>
  <si>
    <t>4.3.</t>
  </si>
  <si>
    <t>15 квартал</t>
  </si>
  <si>
    <t>5.</t>
  </si>
  <si>
    <t>Итого</t>
  </si>
  <si>
    <t>воздушные линии на деревянных опорах изолированным алюминиевым проводом сечением до 50 квадратных мм включительно0,4 кВ и ниже</t>
  </si>
  <si>
    <t>средства коммерческого учета электрической энергии (мощности) трехфазные косвенного включения110 кВ и выше</t>
  </si>
  <si>
    <t>воздушные линии на деревянных опорах изолированным алюминиевым проводом сечением до 50 квадратных мм включительно1-20 кВ</t>
  </si>
  <si>
    <t>воздушные линии на деревянных опорах изолированным алюминиевым проводом сечением до 50 квадратных мм включительно35 кВ</t>
  </si>
  <si>
    <t>воздушные линии на деревянных опорах изолированным алюминиевым проводом сечением до 50 квадратных мм включительно110 кВ и выше</t>
  </si>
  <si>
    <t>воздушные линии на деревянных опорах изолированным алюминиевым проводом сечением от 50 до 100 квадратных мм включительно0,4 кВ и ниже</t>
  </si>
  <si>
    <t>воздушные линии на деревянных опорах изолированным алюминиевым проводом сечением от 50 до 100 квадратных мм включительно1-20 кВ</t>
  </si>
  <si>
    <t>воздушные линии на деревянных опорах изолированным алюминиевым проводом сечением от 50 до 100 квадратных мм включительно35 кВ</t>
  </si>
  <si>
    <t>воздушные линии на деревянных опорах изолированным алюминиевым проводом сечением от 50 до 100 квадратных мм включительно110 кВ и выше</t>
  </si>
  <si>
    <t>воздушные линии на деревянных опорах изолированным алюминиевым проводом сечением от 100 до 200 квадратных мм включительно0,4 кВ и ниже</t>
  </si>
  <si>
    <t>воздушные линии на деревянных опорах изолированным алюминиевым проводом сечением от 100 до 200 квадратных мм включительно1-20 кВ</t>
  </si>
  <si>
    <t>воздушные линии на деревянных опорах изолированным алюминиевым проводом сечением от 100 до 200 квадратных мм включительно35 кВ</t>
  </si>
  <si>
    <t>воздушные линии на деревянных опорах изолированным алюминиевым проводом сечением от 100 до 200 квадратных мм включительно110 кВ и выше</t>
  </si>
  <si>
    <t>воздушные линии на деревянных опорах изолированным сталеалюминиевым проводом сечением до 50 квадратных мм включительно0,4 кВ и ниже</t>
  </si>
  <si>
    <t>воздушные линии на деревянных опорах изолированным сталеалюминиевым проводом сечением до 50 квадратных мм включительно1-20 кВ</t>
  </si>
  <si>
    <t>воздушные линии на деревянных опорах изолированным сталеалюминиевым проводом сечением до 50 квадратных мм включительно35 кВ</t>
  </si>
  <si>
    <t>воздушные линии на деревянных опорах изолированным сталеалюминиевым проводом сечением до 50 квадратных мм включительно110 кВ и выше</t>
  </si>
  <si>
    <t>воздушные линии на деревянных опорах изолированным сталеалюминиевым проводом сечением от 50 до 100 квадратных мм включительно0,4 кВ и ниже</t>
  </si>
  <si>
    <t>воздушные линии на деревянных опорах изолированным сталеалюминиевым проводом сечением от 50 до 100 квадратных мм включительно1-20 кВ</t>
  </si>
  <si>
    <t>воздушные линии на деревянных опорах изолированным сталеалюминиевым проводом сечением от 50 до 100 квадратных мм включительно35 кВ</t>
  </si>
  <si>
    <t>воздушные линии на деревянных опорах изолированным сталеалюминиевым проводом сечением от 50 до 100 квадратных мм включительно110 кВ и выше</t>
  </si>
  <si>
    <t>воздушные линии на деревянных опорах неизолированным сталеалюминиевым проводом сечением до 50 квадратных мм включительно0,4 кВ и ниже</t>
  </si>
  <si>
    <t>воздушные линии на деревянных опорах неизолированным сталеалюминиевым проводом сечением до 50 квадратных мм включительно1-20 кВ</t>
  </si>
  <si>
    <t>воздушные линии на деревянных опорах неизолированным сталеалюминиевым проводом сечением до 50 квадратных мм включительно35 кВ</t>
  </si>
  <si>
    <t>воздушные линии на деревянных опорах неизолированным сталеалюминиевым проводом сечением до 50 квадратных мм включительно110 кВ и выше</t>
  </si>
  <si>
    <t>воздушные линии на деревянных опорах неизолированным сталеалюминиевым проводом сечением от 50 до 100 квадратных мм включительно0,4 кВ и ниже</t>
  </si>
  <si>
    <t>воздушные линии на деревянных опорах неизолированным сталеалюминиевым проводом сечением от 50 до 100 квадратных мм включительно1-20 кВ</t>
  </si>
  <si>
    <t>воздушные линии на деревянных опорах неизолированным сталеалюминиевым проводом сечением от 50 до 100 квадратных мм включительно35 кВ</t>
  </si>
  <si>
    <t>воздушные линии на деревянных опорах неизолированным сталеалюминиевым проводом сечением от 50 до 100 квадратных мм включительно110 кВ и выше</t>
  </si>
  <si>
    <t>воздушные линии на деревянных опорах неизолированным алюминиевым проводом сечением до 50 квадратных мм включительно0,4 кВ и ниже</t>
  </si>
  <si>
    <t>воздушные линии на деревянных опорах неизолированным алюминиевым проводом сечением до 50 квадратных мм включительно1-20 кВ</t>
  </si>
  <si>
    <t>воздушные линии на деревянных опорах неизолированным алюминиевым проводом сечением до 50 квадратных мм включительно35 кВ</t>
  </si>
  <si>
    <t>воздушные линии на деревянных опорах неизолированным алюминиевым проводом сечением до 50 квадратных мм включительно110 кВ и выше</t>
  </si>
  <si>
    <t>воздушные линии на металлических опорах неизолированным сталеалюминиевым проводом сечением от 100 до 200 квадратных мм включительно0,4 кВ и ниже</t>
  </si>
  <si>
    <t>воздушные линии на металлических опорах неизолированным сталеалюминиевым проводом сечением от 100 до 200 квадратных мм включительно1-20 кВ</t>
  </si>
  <si>
    <t>воздушные линии на металлических опорах неизолированным сталеалюминиевым проводом сечением от 100 до 200 квадратных мм включительно35 кВ</t>
  </si>
  <si>
    <t>воздушные линии на металлических опорах неизолированным сталеалюминиевым проводом сечением от 100 до 200 квадратных мм включительно110 кВ и выше</t>
  </si>
  <si>
    <t>воздушные линии на железобетонных опорах изолированным алюминиевым проводом сечением до 50 квадратных мм включительно0,4 кВ и ниже</t>
  </si>
  <si>
    <t>воздушные линии на железобетонных опорах изолированным алюминиевым проводом сечением до 50 квадратных мм включительно1-20 кВ</t>
  </si>
  <si>
    <t>воздушные линии на железобетонных опорах изолированным алюминиевым проводом сечением до 50 квадратных мм включительно35 кВ</t>
  </si>
  <si>
    <t>воздушные линии на железобетонных опорах изолированным алюминиевым проводом сечением до 50 квадратных мм включительно110 кВ и выше</t>
  </si>
  <si>
    <t>воздушные линии на железобетонных опорах изолированным алюминиевым проводом сечением от 50 до 100 квадратных мм включительно0,4 кВ и ниже</t>
  </si>
  <si>
    <t>воздушные линии на железобетонных опорах изолированным алюминиевым проводом сечением от 50 до 100 квадратных мм включительно1-20 кВ</t>
  </si>
  <si>
    <t>воздушные линии на железобетонных опорах изолированным алюминиевым проводом сечением от 50 до 100 квадратных мм включительно35 кВ</t>
  </si>
  <si>
    <t>воздушные линии на железобетонных опорах изолированным алюминиевым проводом сечением от 50 до 100 квадратных мм включительно110 кВ и выше</t>
  </si>
  <si>
    <t>воздушные линии на железобетонных опорах изолированным алюминиевым проводом сечением от 100 до 200 квадратных мм включительно0,4 кВ и ниже</t>
  </si>
  <si>
    <t>воздушные линии на железобетонных опорах изолированным алюминиевым проводом сечением от 100 до 200 квадратных мм включительно1-20 кВ</t>
  </si>
  <si>
    <t>воздушные линии на железобетонных опорах изолированным алюминиевым проводом сечением от 100 до 200 квадратных мм включительно35 кВ</t>
  </si>
  <si>
    <t>воздушные линии на железобетонных опорах изолированным алюминиевым проводом сечением от 100 до 200 квадратных мм включительно110 кВ и выше</t>
  </si>
  <si>
    <t>воздушные линии на железобетонных опорах неизолированным алюминиевым проводом сечением до 50 квадратных мм включительно0,4 кВ и ниже</t>
  </si>
  <si>
    <t>воздушные линии на железобетонных опорах неизолированным алюминиевым проводом сечением до 50 квадратных мм включительно1-20 кВ</t>
  </si>
  <si>
    <t>воздушные линии на железобетонных опорах неизолированным алюминиевым проводом сечением до 50 квадратных мм включительно35 кВ</t>
  </si>
  <si>
    <t>воздушные линии на железобетонных опорах неизолированным алюминиевым проводом сечением до 50 квадратных мм включительно110 кВ и выше</t>
  </si>
  <si>
    <t>воздушные линии на железобетонных опорах неизолированным сталеалюминиевым проводом сечением до 50 квадратных мм включительно0,4 кВ и ниже</t>
  </si>
  <si>
    <t>воздушные линии на железобетонных опорах неизолированным сталеалюминиевым проводом сечением до 50 квадратных мм включительно1-20 кВ</t>
  </si>
  <si>
    <t>воздушные линии на железобетонных опорах неизолированным сталеалюминиевым проводом сечением до 50 квадратных мм включительно35 кВ</t>
  </si>
  <si>
    <t>воздушные линии на железобетонных опорах неизолированным сталеалюминиевым проводом сечением до 50 квадратных мм включительно110 кВ и выше</t>
  </si>
  <si>
    <t>воздушные линии на железобетонных опорах изолированным сталеалюминиевым проводом сечением до 50 квадратных мм включительно0,4 кВ и ниже</t>
  </si>
  <si>
    <t>воздушные линии на железобетонных опорах изолированным сталеалюминиевым проводом сечением до 50 квадратных мм включительно1-20 кВ</t>
  </si>
  <si>
    <t>воздушные линии на железобетонных опорах изолированным сталеалюминиевым проводом сечением до 50 квадратных мм включительно35 кВ</t>
  </si>
  <si>
    <t>воздушные линии на железобетонных опорах изолированным сталеалюминиевым проводом сечением до 50 квадратных мм включительно110 кВ и выше</t>
  </si>
  <si>
    <t>воздушные линии на железобетонных опорах изолированным сталеалюминиевым проводом сечением от 50 до 100 квадратных мм включительно0,4 кВ и ниже</t>
  </si>
  <si>
    <t>воздушные линии на железобетонных опорах изолированным сталеалюминиевым проводом сечением от 50 до 100 квадратных мм включительно1-20 кВ</t>
  </si>
  <si>
    <t>воздушные линии на железобетонных опорах изолированным сталеалюминиевым проводом сечением от 50 до 100 квадратных мм включительно35 кВ</t>
  </si>
  <si>
    <t>воздушные линии на железобетонных опорах изолированным сталеалюминиевым проводом сечением от 50 до 100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</si>
  <si>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до 50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</si>
  <si>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до 50 квадратных мм включительно1-20 кВ</t>
  </si>
  <si>
    <t>кабельные линии в траншеях многожильные с резиновой или пластмассовой изоляцией сечением провода до 50 квадратных мм включительно35 кВ</t>
  </si>
  <si>
    <t>кабельные линии в траншеях многожильные с резиновой или пластмассовой изоляцией сечением провода до 50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</si>
  <si>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от 50 до 100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</si>
  <si>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от 50 до 100 квадратных мм включительно1-20 кВ</t>
  </si>
  <si>
    <t>кабельные линии в траншеях многожильные с резиновой или пластмассовой изоляцией сечением провода от 50 до 100 квадратных мм включительно35 кВ</t>
  </si>
  <si>
    <t>кабельные линии в траншеях многожильные с резиновой или пластмассовой изоляцией сечением провода от 50 до 100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</si>
  <si>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от 100 до 200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</si>
  <si>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от 100 до 200 квадратных мм включительно1-20 кВ</t>
  </si>
  <si>
    <t>кабельные линии в траншеях многожильные с резиновой или пластмассовой изоляцией сечением провода от 100 до 200 квадратных мм включительно35 кВ</t>
  </si>
  <si>
    <t>кабельные линии в траншеях многожильные с резиновой или пластмассовой изоляцией сечением провода от 100 до 200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</si>
  <si>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от 200 до 500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</si>
  <si>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от 200 до 500 квадратных мм включительно1-20 кВ</t>
  </si>
  <si>
    <t>кабельные линии в траншеях многожильные с резиновой или пластмассовой изоляцией сечением провода от 200 до 500 квадратных мм включительно35 кВ</t>
  </si>
  <si>
    <t>кабельные линии в траншеях многожильные с резиновой или пластмассовой изоляцией сечением провода от 200 до 500 квадратных мм включительно110 кВ и выше</t>
  </si>
  <si>
    <t>кабельные линии в траншеях многожильные с бумажной изоляцией сечением провода до 50 квадратных мм включительно0,4 кВ и ниже</t>
  </si>
  <si>
    <t>кабельные линии в траншеях многожильные с бумажной изоляцией сечением провода до 50 квадратных мм включительно1-20 кВ</t>
  </si>
  <si>
    <t>кабельные линии в траншеях многожильные с бумажной изоляцией сечением провода до 50 квадратных мм включительно35 кВ</t>
  </si>
  <si>
    <t>кабельные линии в траншеях многожильные с бумажной изоляцией сечением провода до 50 квадратных мм включительно110 кВ и выше</t>
  </si>
  <si>
    <t>кабельные линии в траншеях многожильные с бумажной изоляцией сечением провода от 50 до 100 квадратных мм включительно0,4 кВ и ниже</t>
  </si>
  <si>
    <t>кабельные линии в траншеях многожильные с бумажной изоляцией сечением провода от 50 до 100 квадратных мм включительно1-20 кВ</t>
  </si>
  <si>
    <t>кабельные линии в траншеях многожильные с бумажной изоляцией сечением провода от 50 до 100 квадратных мм включительно35 кВ</t>
  </si>
  <si>
    <t>кабельные линии в траншеях многожильные с бумажной изоляцией сечением провода от 50 до 100 квадратных мм включительно110 кВ и выше</t>
  </si>
  <si>
    <t>кабельные линии в траншеях многожильные с бумажной изоляцией сечением провода от 100 до 200 квадратных мм включительно0,4 кВ и ниже</t>
  </si>
  <si>
    <t>кабельные линии в траншеях многожильные с бумажной изоляцией сечением провода от 100 до 200 квадратных мм включительно1-20 кВ</t>
  </si>
  <si>
    <t>кабельные линии в траншеях многожильные с бумажной изоляцией сечением провода от 100 до 200 квадратных мм включительно35 кВ</t>
  </si>
  <si>
    <t>кабельные линии в траншеях многожильные с бумажной изоляцией сечением провода от 100 до 200 квадратных мм включительно110 кВ и выше</t>
  </si>
  <si>
    <t>кабельные линии в траншеях многожильные с бумажной изоляцией сечением провода от 200 до 500 квадратных мм включительно0,4 кВ и ниже</t>
  </si>
  <si>
    <t>кабельные линии в траншеях многожильные с бумажной изоляцией сечением провода от 200 до 500 квадратных мм включительно1-20 кВ</t>
  </si>
  <si>
    <t>кабельные линии в траншеях многожильные с бумажной изоляцией сечением провода от 200 до 500 квадратных мм включительно35 кВ</t>
  </si>
  <si>
    <t>кабельные линии в траншеях многожильные с бумажной изоляцией сечением провода от 200 до 500 квадратных мм включительно110 кВ и выше</t>
  </si>
  <si>
    <t>кабельные линии в блоках многожильные с бумажной изоляцией сечением провода до 50 квадратных мм включительно0,4 кВ и ниже</t>
  </si>
  <si>
    <t>кабельные линии в блоках многожильные с бумажной изоляцией сечением провода до 50 квадратных мм включительно1-20 кВ</t>
  </si>
  <si>
    <t>кабельные линии в блоках многожильные с бумажной изоляцией сечением провода до 50 квадратных мм включительно35 кВ</t>
  </si>
  <si>
    <t>кабельные линии в блоках многожильные с бумажной изоляцией сечением провода до 50 квадратных мм включительно110 кВ и выше</t>
  </si>
  <si>
    <t>кабельные линии в блоках многожильные с бумажной изоляцией сечением провода от 50 до 100 квадратных мм включительно0,4 кВ и ниже</t>
  </si>
  <si>
    <t>кабельные линии в блоках многожильные с бумажной изоляцией сечением провода от 50 до 100 квадратных мм включительно1-20 кВ</t>
  </si>
  <si>
    <t>кабельные линии в блоках многожильные с бумажной изоляцией сечением провода от 50 до 100 квадратных мм включительно35 кВ</t>
  </si>
  <si>
    <t>кабельные линии в блоках многожильные с бумажной изоляцией сечением провода от 50 до 100 квадратных мм включительно110 кВ и выше</t>
  </si>
  <si>
    <t>кабельные линии в блоках многожильные с резиновой или пластмассовой изоляцией сечением провода до 50 квадратных мм включительно0,4 кВ и ниже</t>
  </si>
  <si>
    <t>кабельные линии в блоках многожильные с резиновой или пластмассовой изоляцией сечением провода до 50 квадратных мм включительно1-20 кВ</t>
  </si>
  <si>
    <t>кабельные линии в блоках многожильные с резиновой или пластмассовой изоляцией сечением провода до 50 квадратных мм включительно35 кВ</t>
  </si>
  <si>
    <t>кабельные линии в блоках многожильные с резиновой или пластмассовой изоляцией сечением провода до 50 квадратных мм включительно110 кВ и выше</t>
  </si>
  <si>
    <t>кабельные линии в блоках многожильные с резиновой или пластмассовой изоляцией сечением провода от 50 до 100 квадратных мм включительно0,4 кВ и ниже</t>
  </si>
  <si>
    <t>кабельные линии в блоках многожильные с резиновой или пластмассовой изоляцией сечением провода от 50 до 100 квадратных мм включительно1-20 кВ</t>
  </si>
  <si>
    <t>кабельные линии в блоках многожильные с резиновой или пластмассовой изоляцией сечением провода от 50 до 100 квадратных мм включительно35 кВ</t>
  </si>
  <si>
    <t>кабельные линии в блоках многожильные с резиновой или пластмассовой изоляцией сечением провода от 50 до 100 квадратных мм включительно110 кВ и выше</t>
  </si>
  <si>
    <t>кабельные линии в блоках многожильные с резиновой или пластмассовой изоляцией сечением провода от 100 до 200 квадратных мм включительно0,4 кВ и ниже</t>
  </si>
  <si>
    <t>кабельные линии в блоках многожильные с резиновой или пластмассовой изоляцией сечением провода от 100 до 200 квадратных мм включительно1-20 кВ</t>
  </si>
  <si>
    <t>кабельные линии в блоках многожильные с резиновой или пластмассовой изоляцией сечением провода от 100 до 200 квадратных мм включительно35 кВ</t>
  </si>
  <si>
    <t>кабельные линии в блоках многожильные с резиновой или пластмассовой изоляцией сечением провода от 100 до 200 квадратных мм включительно110 кВ и выше</t>
  </si>
  <si>
    <t>кабельные линии в каналах многожильные с бумажной изоляцией сечением провода до 50 квадратных мм включительно0,4 кВ и ниже</t>
  </si>
  <si>
    <t>кабельные линии в каналах многожильные с бумажной изоляцией сечением провода до 50 квадратных мм включительно1-20 кВ</t>
  </si>
  <si>
    <t>кабельные линии в каналах многожильные с бумажной изоляцией сечением провода до 50 квадратных мм включительно35 кВ</t>
  </si>
  <si>
    <t>кабельные линии в каналах многожильные с бумажной изоляцией сечением провода до 50 квадратных мм включительно110 кВ и выше</t>
  </si>
  <si>
    <t>кабельные линии в каналах многожильные с бумажной изоляцией сечением провода от 50 до 100 квадратных мм включительно0,4 кВ и ниже</t>
  </si>
  <si>
    <t>кабельные линии в каналах многожильные с бумажной изоляцией сечением провода от 50 до 100 квадратных мм включительно1-20 кВ</t>
  </si>
  <si>
    <t>кабельные линии в каналах многожильные с бумажной изоляцией сечением провода от 50 до 100 квадратных мм включительно35 кВ</t>
  </si>
  <si>
    <t>кабельные линии в каналах многожильные с бумажной изоляцией сечением провода от 50 до 100 квадратных мм включительно110 кВ и выше</t>
  </si>
  <si>
    <t>кабельные линии в каналах многожильные с бумажной изоляцией сечением провода от 100 до 200 квадратных мм включительно0,4 кВ и ниже</t>
  </si>
  <si>
    <t>кабельные линии в каналах многожильные с бумажной изоляцией сечением провода от 100 до 200 квадратных мм включительно1-20 кВ</t>
  </si>
  <si>
    <t>кабельные линии в каналах многожильные с бумажной изоляцией сечением провода от 100 до 200 квадратных мм включительно35 кВ</t>
  </si>
  <si>
    <t>кабельные линии в каналах многожильные с бумажной изоляцией сечением провода от 100 до 200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</si>
  <si>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</si>
  <si>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</si>
  <si>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</si>
  <si>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</si>
  <si>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</si>
  <si>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</si>
  <si>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</si>
  <si>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</si>
  <si>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</si>
  <si>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</si>
  <si>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</si>
  <si>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</si>
  <si>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</si>
  <si>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</si>
  <si>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</si>
  <si>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</si>
  <si>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</si>
  <si>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</si>
  <si>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</si>
  <si>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</si>
  <si>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</si>
  <si>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</si>
  <si>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</si>
  <si>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</si>
  <si>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</si>
  <si>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</si>
  <si>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</si>
  <si>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</si>
  <si>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</si>
  <si>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</si>
  <si>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</si>
  <si>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включительно110 кВ и выше</t>
  </si>
  <si>
    <t>реклоузеры номинальным током от 500 до 1000 А включительно0,4 кВ и ниже</t>
  </si>
  <si>
    <t>реклоузеры номинальным током от 500 до 1000 А включительно1-20 кВ</t>
  </si>
  <si>
    <t>реклоузеры номинальным током от 500 до 1000 А включительно35 кВ</t>
  </si>
  <si>
    <t>реклоузеры номинальным током от 500 до 1000 А включительно110 кВ и выше</t>
  </si>
  <si>
    <t>реклоузеры номинальным током свыше 1000 А0,4 кВ и ниже</t>
  </si>
  <si>
    <t>реклоузеры номинальным током свыше 1000 А1-20 кВ</t>
  </si>
  <si>
    <t>реклоузеры номинальным током свыше 1000 А35 кВ</t>
  </si>
  <si>
    <t>реклоузеры номинальным током свыше 1000 А110 кВ и выше</t>
  </si>
  <si>
    <t>распределительные пункты номинальным током от 500 до 1000 А включительно0,4 кВ и ниже</t>
  </si>
  <si>
    <t>распределительные пункты номинальным током от 500 до 1000 А включительно1-20 кВ</t>
  </si>
  <si>
    <t>распределительные пункты номинальным током от 500 до 1000 А включительно35 кВ</t>
  </si>
  <si>
    <t>распределительные пункты номинальным током от 500 до 1000 А включительно110 кВ и выше</t>
  </si>
  <si>
    <t>переключательные пункты номинальным током от 250 до 500 А включительно0,4 кВ и ниже</t>
  </si>
  <si>
    <t>переключательные пункты номинальным током от 250 до 500 А включительно1-20 кВ</t>
  </si>
  <si>
    <t>переключательные пункты номинальным током от 250 до 500 А включительно35 кВ</t>
  </si>
  <si>
    <t>переключательные пункты номинальным током от 250 до 500 А включительно110 кВ и выше</t>
  </si>
  <si>
    <t>переключательные пункты номинальным током свыше 1000 А0,4 кВ и ниже</t>
  </si>
  <si>
    <t>переключательные пункты номинальным током свыше 1000 А1-20 кВ</t>
  </si>
  <si>
    <t>переключательные пункты номинальным током свыше 1000 А35 кВ</t>
  </si>
  <si>
    <t>переключательные пункты номинальным током свыше 1000 А110 кВ и выше</t>
  </si>
  <si>
    <t>однотрансформаторные подстанции (за исключением РТП) мощностью до 25 кВА включительно6(10)/0,4 кВ</t>
  </si>
  <si>
    <t>однотрансформаторные подстанции (за исключением РТП) мощностью до 25 кВА включительно20/0,4 кВ</t>
  </si>
  <si>
    <t>однотрансформаторные подстанции (за исключением РТП) мощностью от 25 до 100 кВА включительно6(10)/0,4 кВ</t>
  </si>
  <si>
    <t>однотрансформаторные подстанции (за исключением РТП) мощностью от 25 до 100 кВА включительно20/0,4 кВ</t>
  </si>
  <si>
    <t>однотрансформаторные подстанции (за исключением РТП) мощностью от 100 до 250 кВА включительно6(10)/0,4 кВ</t>
  </si>
  <si>
    <t>однотрансформаторные подстанции (за исключением РТП) мощностью от 100 до 250 кВА включительно20/0,4 кВ</t>
  </si>
  <si>
    <t>однотрансформаторные подстанции (за исключением РТП) мощностью от 250 до 400 кВА включительно6(10)/0,4 кВ</t>
  </si>
  <si>
    <t>однотрансформаторные подстанции (за исключением РТП) мощностью от 250 до 400 кВА включительно20/0,4 кВ</t>
  </si>
  <si>
    <t>однотрансформаторные подстанции (за исключением РТП) мощностью от 420 до 1000 кВА включительно6(10)/0,4 кВ</t>
  </si>
  <si>
    <t>однотрансформаторные подстанции (за исключением РТП) мощностью от 420 до 1000 кВА включительно20/0,4 кВ</t>
  </si>
  <si>
    <t>однотрансформаторные подстанции (за исключением РТП) мощностью свыше 1000 кВА6(10)/0,4 кВ</t>
  </si>
  <si>
    <t>однотрансформаторные подстанции (за исключением РТП) мощностью свыше 1000 кВА20/0,4 кВ</t>
  </si>
  <si>
    <t>двухтрансформаторные и более подстанции (за исключением РТП) мощностью до 25 кВА включительно6(10)/0,4 кВ</t>
  </si>
  <si>
    <t>двухтрансформаторные и более подстанции (за исключением РТП) мощностью до 25 кВА включительно20/0,4 кВ</t>
  </si>
  <si>
    <t>двухтрансформаторные и более подстанции (за исключением РТП) мощностью от 25 до 100 кВА включительно6(10)/0,4 кВ</t>
  </si>
  <si>
    <t>двухтрансформаторные и более подстанции (за исключением РТП) мощностью от 25 до 100 кВА включительно20/0,4 кВ</t>
  </si>
  <si>
    <t>двухтрансформаторные и более подстанции (за исключением РТП) мощностью от 100 до 250 кВА включительно6(10)/0,4 кВ</t>
  </si>
  <si>
    <t>двухтрансформаторные и более подстанции (за исключением РТП) мощностью от 100 до 250 кВА включительно20/0,4 кВ</t>
  </si>
  <si>
    <t>двухтрансформаторные и более подстанции (за исключением РТП) мощностью от 250 до 400 кВА включительно6(10)/0,4 кВ</t>
  </si>
  <si>
    <t>двухтрансформаторные и более подстанции (за исключением РТП) мощностью от 250 до 400 кВА включительно20/0,4 кВ</t>
  </si>
  <si>
    <t>двухтрансформаторные и более подстанции (за исключением РТП) мощностью от 420 до 1000 кВА включительно6(10)/0,4 кВ</t>
  </si>
  <si>
    <t>двухтрансформаторные и более подстанции (за исключением РТП) мощностью от 420 до 1000 кВА включительно20/0,4 кВ</t>
  </si>
  <si>
    <t>двухтрансформаторные и более подстанции (за исключением РТП) мощностью свыше 1000 кВА6(10)/0,4 кВ</t>
  </si>
  <si>
    <t>двухтрансформаторные и более подстанции (за исключением РТП) мощностью свыше 1000 кВА20/0,4 кВ</t>
  </si>
  <si>
    <t>средства коммерческого учета электрической энергии (мощности) однофазные прямого включения0,4 кВ и ниже с ТТ</t>
  </si>
  <si>
    <t>средства коммерческого учета электрической энергии (мощности) однофазные прямого включения0,4 кВ и ниже без ТТ</t>
  </si>
  <si>
    <t>средства коммерческого учета электрической энергии (мощности) однофазные прямого включения1-20 кВ</t>
  </si>
  <si>
    <t>средства коммерческого учета электрической энергии (мощности) однофазные прямого включения35 кВ</t>
  </si>
  <si>
    <t>средства коммерческого учета электрической энергии (мощности) однофазные прямого включения110 кВ и выше</t>
  </si>
  <si>
    <t>средства коммерческого учета электрической энергии (мощности) трехфазные прямого включения0,4 кВ и ниже с ТТ</t>
  </si>
  <si>
    <t>средства коммерческого учета электрической энергии (мощности) трехфазные прямого включения0,4 кВ и ниже без ТТ</t>
  </si>
  <si>
    <t>средства коммерческого учета электрической энергии (мощности) трехфазные прямого включения1-20 кВ</t>
  </si>
  <si>
    <t>средства коммерческого учета электрической энергии (мощности) трехфазные прямого включения35 кВ</t>
  </si>
  <si>
    <t>средства коммерческого учета электрической энергии (мощности) трехфазные прямого включения110 кВ и выше</t>
  </si>
  <si>
    <t>средства коммерческого учета электрической энергии (мощности) трехфазные полукосвенного включения0,4 кВ и ниже с ТТ</t>
  </si>
  <si>
    <t>средства коммерческого учета электрической энергии (мощности) трехфазные полукосвенного включения0,4 кВ и ниже без ТТ</t>
  </si>
  <si>
    <t>средства коммерческого учета электрической энергии (мощности) трехфазные полукосвенного включения1-20 кВ</t>
  </si>
  <si>
    <t>средства коммерческого учета электрической энергии (мощности) трехфазные полукосвенного включения35 кВ</t>
  </si>
  <si>
    <t>средства коммерческого учета электрической энергии (мощности) трехфазные полукосвенного включения110 кВ и выше</t>
  </si>
  <si>
    <t>средства коммерческого учета электрической энергии (мощности) трехфазные косвенного включения0,4 кВ и ниже с ТТ</t>
  </si>
  <si>
    <t>средства коммерческого учета электрической энергии (мощности) трехфазные косвенного включения0,4 кВ и ниже без ТТ</t>
  </si>
  <si>
    <t>средства коммерческого учета электрической энергии (мощности) трехфазные косвенного включения1-20 кВ</t>
  </si>
  <si>
    <t>средства коммерческого учета электрической энергии (мощности) трехфазные косвенного включения35 кВ</t>
  </si>
  <si>
    <t>Присоединяемая мощность, кВт</t>
  </si>
  <si>
    <t xml:space="preserve">Номер и дата договора об осуществлении технологического присоединения </t>
  </si>
  <si>
    <t>Наименование</t>
  </si>
  <si>
    <t>Заявитель 1</t>
  </si>
  <si>
    <t>Заявитель 2</t>
  </si>
  <si>
    <t>Заявитель 3</t>
  </si>
  <si>
    <t>Фактические капитальные вложения на стоительство объекта электросетевого хозяйства, руб.</t>
  </si>
  <si>
    <t>расходы на проверку выполнения технических условий Заявителями</t>
  </si>
  <si>
    <t>Номер лицевого счета по договору с гарантирующим поставщиком, энергосбытовой организацией</t>
  </si>
  <si>
    <t>воздушные линии на деревянных опорах изолированным сталеалюминиевым проводом сечением от 50 до 100 квадратных мм включительно одноцепные</t>
  </si>
  <si>
    <t>воздушные линии на деревянных опорах изолированным алюминиевым проводом сечением до 50 квадратных мм включительно одноцепные</t>
  </si>
  <si>
    <t>1-20 кВ</t>
  </si>
  <si>
    <t>воздушные линии на деревянных опорах изолированным алюминиевым проводом сечением от 50 до 100 квадратных мм включительно одноцепные</t>
  </si>
  <si>
    <t>воздушные линии на деревянных опорах неизолированным сталеалюминиевым проводом сечением до 50 квадратных мм включительно одноцепные</t>
  </si>
  <si>
    <t>воздушные линии на деревянных опорах неизолированным алюминиевым проводом сечением до 50 квадратных мм включительно одноцепные</t>
  </si>
  <si>
    <t>воздушные линии на железобетонных опорах изолированным сталеалюминиевым проводом сечением до 50 квадратных мм включительно одноцепные</t>
  </si>
  <si>
    <t>воздушные линии на железобетонных опорах изолированным сталеалюминиевым проводом сечением от 50 до 100 квадратных мм включительно одноцепные</t>
  </si>
  <si>
    <t>воздушные линии на железобетонных опорах изолированным сталеалюминиевым проводом сечением от 100 до 200 квадратных мм включительно одноцепные</t>
  </si>
  <si>
    <t>воздушные линии на железобетонных опорах изолированным алюминиевым проводом сечением до 50 квадратных мм включительно одноцепные</t>
  </si>
  <si>
    <t>воздушные линии на железобетонных опорах изолированным алюминиевым проводом сечением от 50 до 100 квадратных мм включительно одноцепные</t>
  </si>
  <si>
    <t>воздушные линии на железобетонных опорах изолированным алюминиевым проводом сечением от 100 до 200 квадратных мм включительно одноцепные</t>
  </si>
  <si>
    <t>воздушные линии на железобетонных опорах неизолированным сталеалюминиевым проводом сечением до 50 квадратных мм включительно одноцепные</t>
  </si>
  <si>
    <t>воздушные линии на железобетонных опорах неизолированным алюминиевым проводом сечением до 50 квадратных мм включительно одноцепные</t>
  </si>
  <si>
    <t>кабельные линии в траншеях многожильные с резиновой или пластмассовой изоляцией сечением провода до 50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</si>
  <si>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</si>
  <si>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количеством кабелей в траншее более четырех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</si>
  <si>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одним кабелем в траншее</t>
  </si>
  <si>
    <t>1-10 кВ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</si>
  <si>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</si>
  <si>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четырьмя кабелями в траншее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</si>
  <si>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количеством кабелей в траншее более четырех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</si>
  <si>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</si>
  <si>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</si>
  <si>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четырьмя кабелями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</si>
  <si>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количеством кабелей в траншее более четырех</t>
  </si>
  <si>
    <t>кабельные линии в траншеях многожильные с бумажной изоляцией сечением провода до 50 квадратных мм включительно с одним кабелем в траншее</t>
  </si>
  <si>
    <t>кабельные линии в траншеях многожильные с бумажной изоляцией сечением провода до 50 квадратных мм включительно с двумя кабелями в траншее</t>
  </si>
  <si>
    <t>кабельные линии в траншеях многожильные с бумажной изоляцией сечением провода от 50 до 100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</si>
  <si>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</si>
  <si>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двумя кабелями в траншее</t>
  </si>
  <si>
    <t>кабельные линии в траншеях многожильные с бумажной изоляцией сечением провода от 200 до 250 квадратных мм включительно с одним кабелем в траншее</t>
  </si>
  <si>
    <t>кабельные линии в траншеях многожильные с бумажной изоляцией сечением провода от 200 до 250 квадратных мм включительно с двумя кабелями в траншее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</si>
  <si>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до 50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</si>
  <si>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</si>
  <si>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50 до 100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</si>
  <si>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</si>
  <si>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</si>
  <si>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четырьмя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</si>
  <si>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</si>
  <si>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</si>
  <si>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четырьмя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</si>
  <si>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до 50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</si>
  <si>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до 50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</si>
  <si>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</si>
  <si>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100 до 200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</si>
  <si>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100 до 200 квадратных мм включительно с двумя трубами в скважине</t>
  </si>
  <si>
    <t>10/0,4 кВ</t>
  </si>
  <si>
    <t>однотрансформаторные подстанции (за исключением РТП) мощностью до 25 кВА включительно шкафного или киоскового типа</t>
  </si>
  <si>
    <t>6/0,4 кВ</t>
  </si>
  <si>
    <t>однотрансформаторные подстанции (за исключением РТП) мощностью от 25 до 100 кВА включительно столбового/мачтового типа</t>
  </si>
  <si>
    <t>однотрансформаторные подстанции (за исключением РТП) мощностью от 25 до 100 кВА включительно шкафного или киоскового типа</t>
  </si>
  <si>
    <t>однотрансформаторные подстанции (за исключением РТП) мощностью от 100 до 250 кВА включительно столбового/мачтового типа</t>
  </si>
  <si>
    <t>однотрансформаторные подстанции (за исключением РТП) мощностью от 100 до 250 кВА включительно шкафного или киоскового типа</t>
  </si>
  <si>
    <t>однотрансформаторные подстанции (за исключением РТП) мощностью от 250 до 400 кВА включительно столбового/мачтового типа</t>
  </si>
  <si>
    <t>однотрансформаторные подстанции (за исключением РТП) мощностью от 250 до 400 кВА включительно шкафного или киоскового типа</t>
  </si>
  <si>
    <t>двухтрансформаторные и более подстанции (за исключением РТП) мощностью от 100 до 250 кВА включительно шкафного или киоскового типа</t>
  </si>
  <si>
    <t>двухтрансформаторные и более подстанции (за исключением РТП) мощностью от 100 до 250 кВА включительно блочного типа</t>
  </si>
  <si>
    <t>двухтрансформаторные и более подстанции (за исключением РТП) мощностью от 250 до 400 кВА включительно шкафного или киоскового типа</t>
  </si>
  <si>
    <t>двухтрансформаторные и более подстанции (за исключением РТП) мощностью от 250 до 400 кВА включительно блочного типа</t>
  </si>
  <si>
    <t>средства коммерческого учета электрической энергии (мощности) трехфазные прямого включения</t>
  </si>
  <si>
    <t>средства коммерческого учета электрической энергии (мощности) трехфазные полукосвенного включения</t>
  </si>
  <si>
    <t>средства коммерческого учета электрической энергии (мощности) трехфазные косвенного включения</t>
  </si>
  <si>
    <t>натура</t>
  </si>
  <si>
    <t>руб.</t>
  </si>
  <si>
    <t xml:space="preserve">расходы сетевой организации на подготовку и выдачу сетевой организацией технических условий заявителю </t>
  </si>
  <si>
    <t>(С1.1)</t>
  </si>
  <si>
    <t xml:space="preserve">расходыв на выдачу акта об осуществлении технологического присоединения Заявителям </t>
  </si>
  <si>
    <t>(С1.2.1)</t>
  </si>
  <si>
    <t xml:space="preserve"> (С1.2.2)</t>
  </si>
  <si>
    <t>руб. за ед.</t>
  </si>
  <si>
    <t>выпадающие, руб.</t>
  </si>
  <si>
    <t>Номер и дата акта об осуществлении технологического присоединения, уведомление об обеспечении сетевой организацией возможности присоединения к электрическим сетям</t>
  </si>
  <si>
    <t>Дата подачи заявки</t>
  </si>
  <si>
    <t>льготная ставка за 1 кВт (макс.мощность не превышает 15 кВт включительно)</t>
  </si>
  <si>
    <t>льготная ставка за 1 кВт - многодетные, инвалиды, чернобольци (макс.мощность не превышает 15 кВт включительно)</t>
  </si>
  <si>
    <t xml:space="preserve">до 150 кВ (Юр. Лица ИП 2 полугодие 2022 г.)  ПМ=50% </t>
  </si>
  <si>
    <t>до 150 кВ (Юр. Лица ИП) 0,4 кВ и ниже, 200/300 м ПМ=0 с 01.07.2022</t>
  </si>
  <si>
    <t>Категория заявителя</t>
  </si>
  <si>
    <t>плата за мощность вышестоящей ТСО для технологического присоединения Заявителя</t>
  </si>
  <si>
    <t>2.1.1.3.1.1</t>
  </si>
  <si>
    <t>2.1.1.3.2.1</t>
  </si>
  <si>
    <t>2.1.1.4.1.1</t>
  </si>
  <si>
    <t>2.1.1.4.2.1</t>
  </si>
  <si>
    <t>2.1.2.3.1.1</t>
  </si>
  <si>
    <t>2.1.2.4.1.1</t>
  </si>
  <si>
    <t>2.3.1.3.1.1</t>
  </si>
  <si>
    <t>2.3.1.3.2.1</t>
  </si>
  <si>
    <t>2.3.1.4.1.1</t>
  </si>
  <si>
    <t>2.3.1.4.2.1</t>
  </si>
  <si>
    <t>2.3.1.4.3.1</t>
  </si>
  <si>
    <t>3.1.2.1.1.1</t>
  </si>
  <si>
    <t>3.1.2.1.1.2</t>
  </si>
  <si>
    <t>3.1.2.1.2.1</t>
  </si>
  <si>
    <t>3.1.2.1.2.2</t>
  </si>
  <si>
    <t>3.1.2.1.2.5</t>
  </si>
  <si>
    <t>3.1.2.1.3.1</t>
  </si>
  <si>
    <t>3.1.2.1.3.2</t>
  </si>
  <si>
    <t>3.1.2.1.3.4</t>
  </si>
  <si>
    <t>3.1.2.1.3.5</t>
  </si>
  <si>
    <t>3.1.2.1.4.1</t>
  </si>
  <si>
    <t>3.1.2.1.4.2</t>
  </si>
  <si>
    <t>3.1.2.1.4.4</t>
  </si>
  <si>
    <t>3.1.2.1.4.5</t>
  </si>
  <si>
    <t>3.1.2.2.1.1</t>
  </si>
  <si>
    <t>3.1.2.2.1.2</t>
  </si>
  <si>
    <t>3.1.2.2.2.1</t>
  </si>
  <si>
    <t>3.1.2.2.3.1</t>
  </si>
  <si>
    <t>3.1.2.2.3.2</t>
  </si>
  <si>
    <t>3.1.2.2.3.5</t>
  </si>
  <si>
    <t>3.1.2.2.4.1</t>
  </si>
  <si>
    <t>3.1.2.2.4.2</t>
  </si>
  <si>
    <t>3.6.2.1.1.1</t>
  </si>
  <si>
    <t>3.6.2.1.1.2</t>
  </si>
  <si>
    <t>3.6.2.1.2.2</t>
  </si>
  <si>
    <t>3.6.2.1.3.1</t>
  </si>
  <si>
    <t>3.6.2.1.3.2</t>
  </si>
  <si>
    <t>3.6.2.1.3.4</t>
  </si>
  <si>
    <t>3.6.2.1.4.1</t>
  </si>
  <si>
    <t>3.6.2.1.4.2</t>
  </si>
  <si>
    <t>3.6.2.1.4.4</t>
  </si>
  <si>
    <t>3.6.2.2.1.1</t>
  </si>
  <si>
    <t>3.6.2.2.1.2</t>
  </si>
  <si>
    <t>3.6.2.2.2.1</t>
  </si>
  <si>
    <t>3.6.2.2.3.1</t>
  </si>
  <si>
    <t>3.6.2.2.3.2</t>
  </si>
  <si>
    <t>4.1.4</t>
  </si>
  <si>
    <t>4.2.3</t>
  </si>
  <si>
    <t>4.4.3.1</t>
  </si>
  <si>
    <t>4.4.4.1</t>
  </si>
  <si>
    <t>4.6.3.1</t>
  </si>
  <si>
    <t>5.1.1.1</t>
  </si>
  <si>
    <t>5.1.1.2</t>
  </si>
  <si>
    <t>5.1.2.1</t>
  </si>
  <si>
    <t>5.1.2.2</t>
  </si>
  <si>
    <t>5.1.3.1</t>
  </si>
  <si>
    <t>5.1.3.2</t>
  </si>
  <si>
    <t>5.1.4.1</t>
  </si>
  <si>
    <t>5.1.4.2</t>
  </si>
  <si>
    <t>5.1.5.1</t>
  </si>
  <si>
    <t>5.1.5.2</t>
  </si>
  <si>
    <t>5.2.3.2</t>
  </si>
  <si>
    <t>5.2.3.3</t>
  </si>
  <si>
    <t>5.2.4.3</t>
  </si>
  <si>
    <t>5.2.5.2</t>
  </si>
  <si>
    <t>5.2.5.3</t>
  </si>
  <si>
    <t>8.1.1</t>
  </si>
  <si>
    <t>8.2.1</t>
  </si>
  <si>
    <t>8.2.2</t>
  </si>
  <si>
    <t>8.2.3</t>
  </si>
  <si>
    <t>0,4 кВ и ниже</t>
  </si>
  <si>
    <t>кабельные линии в траншеях многожильные с резиновой или пластмассовой изоляцией сечением провода до 50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</si>
  <si>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50 до. 100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</si>
  <si>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количеством кабелей в траншее более четырех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</si>
  <si>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до 50 квадратных мм включительно с двумя трубами в скважине</t>
  </si>
  <si>
    <t>распределительные пункты (РП), за исключением комплектных распределительных устройств наружной установки (КРН, КРУН), номинальным током от 500 до 1000 А включительно с количеством ячеек до 5 включительно</t>
  </si>
  <si>
    <t>однотрансформаторные подстанции (за исключением РТП) мощностью до 25 кВА включительно столбового/мачтового типа</t>
  </si>
  <si>
    <t>однотрансформаторные подстанции (за исключением РТП) мощностью от 400 до 630 кВА включительно столбового/мачтового типа</t>
  </si>
  <si>
    <t>однотрансформаторные подстанции (за исключением РТП) мощностью от 400 до 630 кВА включительно шкафного или киоскового типа</t>
  </si>
  <si>
    <t>двухтрансформаторные и более подстанции (за исключением РТП) мощностью от 400 до 630 кВА включительно шкафного или киоскового типа</t>
  </si>
  <si>
    <t>двухтрансформаторные и более подстанции (за исключением РТП) мощностью от 400 до 630 кВА включительно блочного типа</t>
  </si>
  <si>
    <t>Плата за мощность вышестоящей ТСО для технологического присоединения Заявителя</t>
  </si>
  <si>
    <t xml:space="preserve">Расходы сетевой организации на подготовку и выдачу сетевой организацией технических условий заявителю </t>
  </si>
  <si>
    <t xml:space="preserve">Расходыв на выдачу акта об осуществлении технологического присоединения и выдачу уведомления об обеспечении сетевой организацией возможности присоединения к электрическим сетям Заявителям </t>
  </si>
  <si>
    <t>Расходы на проверку выполнения технических условий Заявителями</t>
  </si>
  <si>
    <t>льготная ставка за 1 кВт - многодетные, инвалиды, чернобольцы (макс.мощность не превышает 15 кВт включительно)</t>
  </si>
  <si>
    <t>Средняя мощность</t>
  </si>
  <si>
    <t>льготная ставка за 1 кВт (макс.мощность не превышает 15 кВт включительно Физ. Лица)</t>
  </si>
  <si>
    <t xml:space="preserve">до 150 кВ (Юр. Лица, ИП) 0,4 кВ и ниже, 200/300 м Последняя миля = 0 </t>
  </si>
  <si>
    <t>до 15 кВ по 550 руб. до 01.07.2022</t>
  </si>
  <si>
    <t>до 150 кВ  Последняя миля = 0 до 01.07.2022</t>
  </si>
  <si>
    <t xml:space="preserve">до 150 кВ Физ Лица 2 полугодие 2022 г.)  ПМ=50% </t>
  </si>
  <si>
    <t>СТС (С1)</t>
  </si>
  <si>
    <t>Среднее количество заявок</t>
  </si>
  <si>
    <t>Мощность</t>
  </si>
  <si>
    <t>Реестр для расчета плановых выпадающих расходов при выполнении технологических присоединений энергопринимающих устройств льготный категории заявителей на 2024 год</t>
  </si>
  <si>
    <t>Итого факт 2021 года</t>
  </si>
  <si>
    <t>Итого факт 2022 года</t>
  </si>
  <si>
    <t>проверка</t>
  </si>
  <si>
    <t>Количество заявок</t>
  </si>
  <si>
    <t xml:space="preserve">№ п/п    </t>
  </si>
  <si>
    <r>
      <t>Квартал, на который рассчитывается размер расходов, связанных с предоставлением беспроцентной рассрочки</t>
    </r>
    <r>
      <rPr>
        <sz val="16"/>
        <color indexed="10"/>
        <rFont val="Times New Roman"/>
        <family val="1"/>
        <charset val="204"/>
      </rPr>
      <t xml:space="preserve"> </t>
    </r>
  </si>
  <si>
    <t>Номер и дата договора на ТП</t>
  </si>
  <si>
    <t>Месяц фактического/планируемого присоединения</t>
  </si>
  <si>
    <t xml:space="preserve">Сумма по исполненным  договорам на ТП, рассчитанным  по ставкам руб./кВт  или стандартизированным тарифным ставкам                                          </t>
  </si>
  <si>
    <t>Расходы, связанные с предоставлением беспроцентной рассрочки, тыс. руб.</t>
  </si>
  <si>
    <t xml:space="preserve">в отношении суммарного размера платы за технологическое присоединение в 1 квартале </t>
  </si>
  <si>
    <t xml:space="preserve">в отношении суммарного размера платы за технологическое присоединение во 2 квартале </t>
  </si>
  <si>
    <t xml:space="preserve">в отношении суммарного размера платы за технологическое присоединение в 3 квартале </t>
  </si>
  <si>
    <t xml:space="preserve">в отношении суммарного размера платы за технологическое присоединение в 4 квартале </t>
  </si>
  <si>
    <t>всего в год</t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</si>
  <si>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(2020 год)  </t>
  </si>
  <si>
    <t>1 год (2020 г.):</t>
  </si>
  <si>
    <t>2 год (2021 г.):</t>
  </si>
  <si>
    <t>3 год (2022 г.):</t>
  </si>
  <si>
    <t>4 год (2023 г.):</t>
  </si>
  <si>
    <t>Примечание:</t>
  </si>
  <si>
    <r>
      <t>1)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Периодом предоставления беспроцентной рассрочки считается 3 года;</t>
    </r>
  </si>
  <si>
    <r>
      <t>2)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 xml:space="preserve">Размер расходов, связанных с предоставлением беспроцентной рассрочки, в каждый квартал периода регулирования в течение трехлетнего периода предоставления беспроцентной рассрочки в отношении планируемого к получению (фактически полученного) от заявителей суммарного размера платы за технологическое присоединение, определяется в соответствии с формулой (1) Методических указаний по определению выпадающих доходов, связанных с осуществлением технологического присоединения к электрическим сетям; </t>
    </r>
  </si>
  <si>
    <r>
      <t>3)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При расчете планируемых значений показателей при заполнении таблиц 1 и 2 применяется планируемая к получению величина суммарного размера платы за технологическое присоединение, подлежащего беспроцентной рассрочке;</t>
    </r>
  </si>
  <si>
    <r>
      <t>4)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При расчете фактических значений показателей при заполнении таблиц 1 и 2 применяется суммарная плата за технологическое присоединение, начисленная с беспроцентной рассрочкой в соответствии с заключенными договорами об осуществлении технологического присоединения к электрическим сетям.</t>
    </r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</si>
  <si>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(2021 год)  </t>
  </si>
  <si>
    <t>1 год (2021 г.):</t>
  </si>
  <si>
    <t>2 год (2022 г.):</t>
  </si>
  <si>
    <t>3 год (2023 г.):</t>
  </si>
  <si>
    <t>4 год (2024 г.):</t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</si>
  <si>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(2022 год)  </t>
  </si>
  <si>
    <t>1 год (2022 г.):</t>
  </si>
  <si>
    <t>2 год (2023 г.):</t>
  </si>
  <si>
    <t>3 год (2024 г.):</t>
  </si>
  <si>
    <t>4 год (2025 г.):</t>
  </si>
  <si>
    <t>тыс. руб. (без НДС)</t>
  </si>
  <si>
    <t>Период</t>
  </si>
  <si>
    <t xml:space="preserve">Выпадающие доходы в связи с предоставлением рассрочки платежа 
 </t>
  </si>
  <si>
    <t>Утверждено РСТ</t>
  </si>
  <si>
    <t>ИТОГО</t>
  </si>
  <si>
    <t>СТС 2024 (установленные)</t>
  </si>
  <si>
    <t>СТС 2025 (для плановых выпадающих)</t>
  </si>
  <si>
    <t>Итого факт 2023 года</t>
  </si>
  <si>
    <t>ИТОГО (для плановых выпадающих на 2025 год)</t>
  </si>
  <si>
    <t>Сумма выпадающих плановая на 2025 год</t>
  </si>
  <si>
    <t>ИПЦ на 2025 год прогноз</t>
  </si>
  <si>
    <t xml:space="preserve">Установленная льготная плата за 1 КВт на 2024 год </t>
  </si>
  <si>
    <t>Установленная СТС (С1) на 2024 год</t>
  </si>
  <si>
    <t>Льготная плата за 1 КВт на 2025 год</t>
  </si>
  <si>
    <r>
      <rPr>
        <b/>
        <sz val="10"/>
        <rFont val="Arial Cyr"/>
        <charset val="204"/>
      </rPr>
      <t xml:space="preserve">Выпадающие доходы плановые на 2025 годы и фактические за 2023 год </t>
    </r>
    <r>
      <rPr>
        <sz val="11"/>
        <color theme="1"/>
        <rFont val="Calibri"/>
        <family val="2"/>
        <scheme val="minor"/>
      </rPr>
      <t xml:space="preserve"> на технологическое присоединение энергопринимающих устройств максимальной мощностью свыше 15 кВт и до 150 кВт включительно, по условиям которых предоставляется рассрочка по оплате по договору ТП  </t>
    </r>
  </si>
  <si>
    <t>воздушные линии на деревянных опорах изолированным сталеалюминиевым проводом сечением до 50 квадратных мм включительно одноцепные</t>
  </si>
  <si>
    <t>2.3.1.3.3.1</t>
  </si>
  <si>
    <t>2.3.2.3.1.1</t>
  </si>
  <si>
    <t>2.3.2.4.1.1</t>
  </si>
  <si>
    <t>3.6.2.1.2.1</t>
  </si>
  <si>
    <t>3.6.2.2.4.2</t>
  </si>
  <si>
    <t>кабельные линии, прокладываемые методом горизонтального наклонного бурения, многожильные с бумажной изоляцией сечением провода от 200 до 250 квадратных мм включительно с двумя трубами в скважине</t>
  </si>
  <si>
    <t>реклоузеры номинальным током от 500 до 1000 А включительно</t>
  </si>
  <si>
    <t>линейные разъединители номинальным током от 250 до 500 А включительно</t>
  </si>
  <si>
    <t>распределительные пункты (РП), за исключением комплектных распределительных устройств наружной установки (КРН, КРУН), номинальным током от 250 до 500 А включительно с количеством ячеек до 5 включительно</t>
  </si>
  <si>
    <t>переключательные пункты номинальным током от 250 до 500 А включительно с количеством ячеек до 5 включительно</t>
  </si>
  <si>
    <t>5.1.2.3</t>
  </si>
  <si>
    <t>однотрансформаторные подстанции (за исключением РТП) мощностью от 25 до 100 кВА включительно блочного типа</t>
  </si>
  <si>
    <t>5.1.3.3</t>
  </si>
  <si>
    <t>однотрансформаторные подстанции (за исключением РТП) мощностью от 100 до 250 кВА включительно блочного типа</t>
  </si>
  <si>
    <t>5.1.4.3</t>
  </si>
  <si>
    <t>однотрансформаторные подстанции (за исключением РТП) мощностью от 250 до 400 кВА включительно блочного типа</t>
  </si>
  <si>
    <t>5.1.6.2</t>
  </si>
  <si>
    <t>однотрансформаторные подстанции (за исключением РТП) мощностью от 630 до 1000 кВА включительно шкафного или киоскового типа</t>
  </si>
  <si>
    <t>5.1.7.2</t>
  </si>
  <si>
    <t>однотрансформаторные подстанции (за исключением РТП) мощностью от 1000 кВА до 1250 кВА включительно шкафного или киоскового типа</t>
  </si>
  <si>
    <t>5.2.2.2</t>
  </si>
  <si>
    <t>двухтрансформаторные и более подстанции (за исключением РТП) мощностью от 25 до 100 кВА включительно шкафного или киоскового типа</t>
  </si>
  <si>
    <t>5.2.4.2</t>
  </si>
  <si>
    <t>6/10 (10/6) кВ</t>
  </si>
  <si>
    <t>5.2.6.2</t>
  </si>
  <si>
    <t>двухтрансформаторные и более подстанции (за исключением РТП) мощностью от 630 до 1000 кВА включительно шкафного или киоскового типа</t>
  </si>
  <si>
    <t>средства коммерческого учета электрической энергии (мощности) однофазные прямого включения</t>
  </si>
  <si>
    <t>110 кВ и выше</t>
  </si>
  <si>
    <t>Сумма выпадающих за 2023</t>
  </si>
  <si>
    <t xml:space="preserve">Реестр для расчета фактических выпадающих расходов при выполнении технологических присоединений энергопринимающих устройств льготных категорий заявителей за 2023 год </t>
  </si>
  <si>
    <t>СТС 2023 (установленные)</t>
  </si>
  <si>
    <t>Итого 2023 года</t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</si>
  <si>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(2023 год)  </t>
  </si>
  <si>
    <t>1 год (2023 г.):</t>
  </si>
  <si>
    <t>2 год (2024 г.):</t>
  </si>
  <si>
    <t>3 год (2025 г.):</t>
  </si>
  <si>
    <t>4 год (2026 г.):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</si>
</sst>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6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"/>
    <numFmt numFmtId="168" formatCode="0.0"/>
    <numFmt numFmtId="169" formatCode="0.000000"/>
    <numFmt numFmtId="170" formatCode="#.##0\.00"/>
    <numFmt numFmtId="171" formatCode="#\.00"/>
    <numFmt numFmtId="172" formatCode="\$#\.00"/>
    <numFmt numFmtId="173" formatCode="@\ *."/>
    <numFmt numFmtId="174" formatCode="000000"/>
    <numFmt numFmtId="175" formatCode="_(\$* #,##0_);_(\$* \(#,##0\);_(\$* \-_);_(@_)"/>
    <numFmt numFmtId="176" formatCode="_(\$* #,##0.00_);_(\$* \(#,##0.00\);_(\$* \-??_);_(@_)"/>
    <numFmt numFmtId="177" formatCode="_(* #,##0_);_(* \(#,##0\);_(* \-??_);_(@_)"/>
    <numFmt numFmtId="178" formatCode="#,##0;[Red]#,##0"/>
    <numFmt numFmtId="179" formatCode="\\#,##0;[Red]&quot;-\&quot;#,##0"/>
    <numFmt numFmtId="180" formatCode="\£#,##0_);&quot;(£&quot;#,##0\)"/>
    <numFmt numFmtId="181" formatCode="&quot;error&quot;;&quot;error&quot;;&quot;OK&quot;;&quot;  &quot;@"/>
    <numFmt numFmtId="182" formatCode="0000"/>
    <numFmt numFmtId="183" formatCode="_-* #,##0_$_-;\-* #,##0_$_-;_-* &quot;-&quot;_$_-;_-@_-"/>
    <numFmt numFmtId="184" formatCode="_-* #,##0.00_$_-;\-* #,##0.00_$_-;_-* &quot;-&quot;??_$_-;_-@_-"/>
    <numFmt numFmtId="185" formatCode="&quot;$&quot;#,##0_);[Red]\(&quot;$&quot;#,##0\)"/>
    <numFmt numFmtId="186" formatCode="_(* #,##0.00_);[Red]_(* \(#,##0.00\);_(* \-??_);_(@_)"/>
    <numFmt numFmtId="187" formatCode="_-* #,##0.00&quot;$&quot;_-;\-* #,##0.00&quot;$&quot;_-;_-* &quot;-&quot;??&quot;$&quot;_-;_-@_-"/>
    <numFmt numFmtId="188" formatCode="\$#,##0\ ;&quot;($&quot;#,##0\)"/>
    <numFmt numFmtId="189" formatCode="dd\ mmm\ yyyy_);;;&quot;  &quot;@"/>
    <numFmt numFmtId="190" formatCode="d\ mmm&quot;, &quot;yy"/>
    <numFmt numFmtId="191" formatCode="dd\.mm\.yyyy&quot;г.&quot;"/>
    <numFmt numFmtId="192" formatCode="0.0\x"/>
    <numFmt numFmtId="193" formatCode="_-* #,##0.00[$€-1]_-;\-* #,##0.00[$€-1]_-;_-* &quot;-&quot;??[$€-1]_-"/>
    <numFmt numFmtId="194" formatCode="_-* #,##0\ _F_B_-;\-* #,##0\ _F_B_-;_-* &quot;- &quot;_F_B_-;_-@_-"/>
    <numFmt numFmtId="195" formatCode="_-* #,##0.00\ _F_B_-;\-* #,##0.00\ _F_B_-;_-* \-??\ _F_B_-;_-@_-"/>
    <numFmt numFmtId="196" formatCode="#,##0.0000_);\(#,##0.0000\);&quot;- &quot;;&quot;  &quot;@"/>
    <numFmt numFmtId="197" formatCode="_-* #,##0_-;_-* #,##0\-;_-* \-_-;_-@_-"/>
    <numFmt numFmtId="198" formatCode="_-* #,##0.00_-;_-* #,##0.00\-;_-* \-??_-;_-@_-"/>
    <numFmt numFmtId="199" formatCode="_-* #,##0\ _$_-;\-* #,##0\ _$_-;_-* &quot;- &quot;_$_-;_-@_-"/>
    <numFmt numFmtId="200" formatCode="_-* #,##0.00\ _$_-;\-* #,##0.00\ _$_-;_-* \-??\ _$_-;_-@_-"/>
    <numFmt numFmtId="201" formatCode="_-* #,##0&quot; $&quot;_-;\-* #,##0&quot; $&quot;_-;_-* &quot;- $&quot;_-;_-@_-"/>
    <numFmt numFmtId="202" formatCode="_-* #,##0.00&quot; $&quot;_-;\-* #,##0.00&quot; $&quot;_-;_-* \-??&quot; $&quot;_-;_-@_-"/>
    <numFmt numFmtId="203" formatCode="_(* #,##0.000_);[Red]_(* \(#,##0.000\);_(* \-??_);_(@_)"/>
    <numFmt numFmtId="204" formatCode="\$#,##0.0_);&quot;($&quot;#,##0.0\)"/>
    <numFmt numFmtId="205" formatCode="0.00\x"/>
    <numFmt numFmtId="206" formatCode="0.0000"/>
    <numFmt numFmtId="207" formatCode="_-* #,##0_р_._-;\-* #,##0_р_._-;_-* \-_р_._-;_-@_-"/>
    <numFmt numFmtId="208" formatCode="_-* #,##0&quot; FB&quot;_-;\-* #,##0&quot; FB&quot;_-;_-* &quot;- FB&quot;_-;_-@_-"/>
    <numFmt numFmtId="209" formatCode="_-* #,##0.00&quot; FB&quot;_-;\-* #,##0.00&quot; FB&quot;_-;_-* \-??&quot; FB&quot;_-;_-@_-"/>
    <numFmt numFmtId="210" formatCode="0.0%"/>
    <numFmt numFmtId="211" formatCode="_-&quot;F &quot;* #,##0_-;_-&quot;F &quot;* #,##0\-;_-&quot;F &quot;* \-_-;_-@_-"/>
    <numFmt numFmtId="212" formatCode="_-&quot;F &quot;* #,##0.00_-;_-&quot;F &quot;* #,##0.00\-;_-&quot;F &quot;* \-??_-;_-@_-"/>
    <numFmt numFmtId="213" formatCode="_-* #,##0&quot; DM&quot;_-;\-* #,##0&quot; DM&quot;_-;_-* &quot;- DM&quot;_-;_-@_-"/>
    <numFmt numFmtId="214" formatCode="#,##0.00&quot; DM&quot;;[Red]\-#,##0.00&quot; DM&quot;"/>
    <numFmt numFmtId="215" formatCode="yyyy"/>
    <numFmt numFmtId="216" formatCode="yyyy&quot; год&quot;"/>
    <numFmt numFmtId="217" formatCode="\¥#,##0_);&quot;(¥&quot;#,##0\)"/>
    <numFmt numFmtId="218" formatCode=";;&quot;zero&quot;;&quot;  &quot;@"/>
    <numFmt numFmtId="219" formatCode="General_)"/>
    <numFmt numFmtId="220" formatCode="#,##0&quot; р.&quot;;\-#,##0&quot; р.&quot;"/>
    <numFmt numFmtId="221" formatCode="_ * #,##0.00_)\ _$_ ;_ * \(#,##0.00&quot;) &quot;_$_ ;_ * \-??_)\ _$_ ;_ @_ "/>
    <numFmt numFmtId="222" formatCode="0.000"/>
    <numFmt numFmtId="223" formatCode="_ * #,##0.00_)&quot; $&quot;_ ;_ * \(#,##0.00&quot;) $&quot;_ ;_ * \-??_)&quot; $&quot;_ ;_ @_ "/>
    <numFmt numFmtId="224" formatCode="#,##0_ ;[Red]\-#,##0\ "/>
    <numFmt numFmtId="225" formatCode="#,##0.00&quot;р.&quot;;\-#,##0.00&quot;р.&quot;"/>
    <numFmt numFmtId="226" formatCode="0_)"/>
    <numFmt numFmtId="227" formatCode="0.00000000000"/>
    <numFmt numFmtId="228" formatCode="#,##0\т"/>
    <numFmt numFmtId="229" formatCode="0.00000000"/>
    <numFmt numFmtId="230" formatCode="\Ј#,##0;&quot;-Ј&quot;#,##0"/>
    <numFmt numFmtId="231" formatCode="0.000000000"/>
    <numFmt numFmtId="232" formatCode="0.0000000000"/>
    <numFmt numFmtId="233" formatCode="#,##0.0;[Red]\-#,##0.0"/>
    <numFmt numFmtId="234" formatCode="_(* #,##0.00_);_(* \(#,##0.00\);_(* &quot;-&quot;??_);_(@_)"/>
    <numFmt numFmtId="235" formatCode="%#\.00"/>
    <numFmt numFmtId="236" formatCode="dd/mm/yy;@"/>
    <numFmt numFmtId="237" formatCode="#,##0.000"/>
    <numFmt numFmtId="238" formatCode="0.00000"/>
    <numFmt numFmtId="239" formatCode="#,##0.00######"/>
  </numFmts>
  <fonts count="1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0"/>
      <name val="Helv"/>
      <family val="2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1"/>
      <color indexed="1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31"/>
      <name val="Calibri"/>
      <family val="2"/>
      <charset val="204"/>
    </font>
    <font>
      <sz val="8"/>
      <name val="Helv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color indexed="20"/>
      <name val="Calibri"/>
      <family val="2"/>
      <charset val="204"/>
    </font>
    <font>
      <sz val="10"/>
      <name val="Courier New"/>
      <family val="3"/>
    </font>
    <font>
      <b/>
      <sz val="10"/>
      <color indexed="8"/>
      <name val="Arial"/>
      <family val="2"/>
    </font>
    <font>
      <sz val="10"/>
      <color indexed="8"/>
      <name val="Tms Rmn"/>
      <family val="1"/>
    </font>
    <font>
      <sz val="10"/>
      <color indexed="12"/>
      <name val="Times New Roman"/>
      <family val="1"/>
    </font>
    <font>
      <sz val="12"/>
      <name val="Tms Rmn"/>
      <family val="1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Tms Rmn"/>
      <family val="1"/>
    </font>
    <font>
      <b/>
      <sz val="10"/>
      <name val="Arial"/>
      <family val="2"/>
    </font>
    <font>
      <u val="double"/>
      <sz val="10"/>
      <name val="Arial"/>
      <family val="2"/>
    </font>
    <font>
      <sz val="10"/>
      <name val="Tahoma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 New"/>
      <family val="3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8"/>
      <name val="Palatino"/>
      <family val="1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i/>
      <sz val="22"/>
      <name val="Times New Roman"/>
      <family val="1"/>
    </font>
    <font>
      <sz val="10"/>
      <color indexed="9"/>
      <name val="Times New Roman"/>
      <family val="1"/>
    </font>
    <font>
      <sz val="10"/>
      <name val="Times New Roman CYR"/>
      <family val="1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0"/>
      <name val="Book Antiqua"/>
      <family val="1"/>
      <charset val="204"/>
    </font>
    <font>
      <sz val="8"/>
      <name val="Tahoma"/>
      <family val="2"/>
    </font>
    <font>
      <sz val="10"/>
      <name val="Times New Roman CE"/>
      <family val="1"/>
      <charset val="238"/>
    </font>
    <font>
      <sz val="8"/>
      <name val="Optima"/>
      <family val="2"/>
    </font>
    <font>
      <sz val="8"/>
      <name val="Helv"/>
      <charset val="204"/>
    </font>
    <font>
      <sz val="10"/>
      <name val="Palatino"/>
      <family val="1"/>
    </font>
    <font>
      <sz val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u/>
      <sz val="10"/>
      <name val="Arial"/>
      <family val="2"/>
    </font>
    <font>
      <b/>
      <sz val="18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2"/>
      <name val="Times New Roman"/>
      <family val="1"/>
    </font>
    <font>
      <b/>
      <sz val="18"/>
      <color indexed="56"/>
      <name val="Cambria"/>
      <family val="2"/>
      <charset val="204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</font>
    <font>
      <sz val="11"/>
      <color indexed="10"/>
      <name val="Calibri"/>
      <family val="2"/>
      <charset val="204"/>
    </font>
    <font>
      <b/>
      <i/>
      <sz val="8"/>
      <name val="Helv"/>
      <family val="2"/>
    </font>
    <font>
      <b/>
      <sz val="8"/>
      <name val="Arial Cyr"/>
      <family val="2"/>
      <charset val="204"/>
    </font>
    <font>
      <sz val="8"/>
      <name val="Arial CYR"/>
      <family val="2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i/>
      <sz val="11"/>
      <name val="Times New Roman Cyr"/>
      <family val="1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µёїт"/>
      <charset val="129"/>
    </font>
    <font>
      <sz val="9"/>
      <name val="Tahoma"/>
      <family val="2"/>
      <charset val="204"/>
    </font>
    <font>
      <b/>
      <sz val="11"/>
      <color indexed="18"/>
      <name val="Calibri"/>
      <family val="2"/>
      <charset val="204"/>
    </font>
    <font>
      <b/>
      <sz val="11"/>
      <color indexed="31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"/>
      <family val="1"/>
      <charset val="204"/>
    </font>
    <font>
      <sz val="10"/>
      <name val="Helv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Modern"/>
      <family val="3"/>
      <charset val="255"/>
    </font>
    <font>
      <sz val="10"/>
      <name val="Arial Narrow"/>
      <family val="2"/>
      <charset val="204"/>
    </font>
    <font>
      <sz val="8"/>
      <name val="Arial Cyr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 Cyr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49"/>
      </patternFill>
    </fill>
    <fill>
      <patternFill patternType="solid">
        <fgColor indexed="22"/>
      </patternFill>
    </fill>
    <fill>
      <patternFill patternType="solid">
        <fgColor indexed="41"/>
        <bgColor indexed="27"/>
      </patternFill>
    </fill>
    <fill>
      <patternFill patternType="solid">
        <fgColor indexed="55"/>
      </patternFill>
    </fill>
    <fill>
      <patternFill patternType="solid">
        <fgColor indexed="14"/>
        <bgColor indexed="3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  <fill>
      <patternFill patternType="solid">
        <fgColor indexed="16"/>
        <bgColor indexed="37"/>
      </patternFill>
    </fill>
    <fill>
      <patternFill patternType="solid">
        <fgColor indexed="8"/>
        <bgColor indexed="5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42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9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3" fillId="0" borderId="0"/>
    <xf numFmtId="0" fontId="11" fillId="0" borderId="0"/>
    <xf numFmtId="0" fontId="11" fillId="0" borderId="0"/>
    <xf numFmtId="0" fontId="2" fillId="0" borderId="0"/>
    <xf numFmtId="0" fontId="5" fillId="0" borderId="0"/>
    <xf numFmtId="0" fontId="11" fillId="0" borderId="0"/>
    <xf numFmtId="164" fontId="11" fillId="0" borderId="0" applyFont="0" applyFill="0" applyBorder="0" applyAlignment="0" applyProtection="0"/>
    <xf numFmtId="0" fontId="17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7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11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1" fillId="0" borderId="0">
      <protection locked="0"/>
    </xf>
    <xf numFmtId="171" fontId="21" fillId="0" borderId="0">
      <protection locked="0"/>
    </xf>
    <xf numFmtId="172" fontId="2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1" fillId="0" borderId="8">
      <protection locked="0"/>
    </xf>
    <xf numFmtId="173" fontId="15" fillId="0" borderId="0">
      <alignment horizontal="center"/>
    </xf>
    <xf numFmtId="0" fontId="23" fillId="0" borderId="0" applyNumberFormat="0" applyFill="0" applyBorder="0" applyAlignment="0"/>
    <xf numFmtId="0" fontId="24" fillId="0" borderId="0" applyNumberFormat="0" applyFill="0" applyBorder="0" applyAlignment="0"/>
    <xf numFmtId="0" fontId="25" fillId="0" borderId="0" applyNumberFormat="0" applyFill="0" applyBorder="0" applyAlignment="0"/>
    <xf numFmtId="0" fontId="26" fillId="0" borderId="0" applyNumberFormat="0" applyFill="0" applyBorder="0" applyAlignment="0"/>
    <xf numFmtId="0" fontId="27" fillId="0" borderId="0" applyNumberFormat="0" applyFill="0" applyBorder="0" applyAlignment="0"/>
    <xf numFmtId="0" fontId="28" fillId="0" borderId="0" applyNumberFormat="0" applyFill="0" applyBorder="0" applyAlignment="0"/>
    <xf numFmtId="0" fontId="29" fillId="0" borderId="0" applyNumberFormat="0" applyFill="0" applyBorder="0" applyAlignment="0"/>
    <xf numFmtId="0" fontId="30" fillId="0" borderId="0" applyNumberFormat="0" applyFill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0" fontId="30" fillId="0" borderId="0" applyNumberFormat="0" applyFill="0" applyBorder="0" applyAlignment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2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174" fontId="17" fillId="0" borderId="0" applyFill="0" applyBorder="0">
      <alignment horizontal="center"/>
    </xf>
    <xf numFmtId="0" fontId="36" fillId="0" borderId="0">
      <alignment horizontal="right"/>
    </xf>
    <xf numFmtId="175" fontId="17" fillId="0" borderId="0" applyFill="0" applyBorder="0" applyAlignment="0" applyProtection="0"/>
    <xf numFmtId="176" fontId="17" fillId="0" borderId="0" applyFill="0" applyBorder="0" applyAlignment="0" applyProtection="0"/>
    <xf numFmtId="175" fontId="17" fillId="0" borderId="0" applyFill="0" applyBorder="0" applyAlignment="0" applyProtection="0"/>
    <xf numFmtId="176" fontId="17" fillId="0" borderId="0" applyFill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8" borderId="0" applyNumberFormat="0" applyBorder="0" applyAlignment="0" applyProtection="0"/>
    <xf numFmtId="177" fontId="17" fillId="0" borderId="0" applyFill="0" applyBorder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41" fillId="0" borderId="0"/>
    <xf numFmtId="0" fontId="42" fillId="3" borderId="0" applyNumberFormat="0" applyBorder="0" applyAlignment="0" applyProtection="0"/>
    <xf numFmtId="0" fontId="43" fillId="29" borderId="0"/>
    <xf numFmtId="0" fontId="44" fillId="29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0" fontId="17" fillId="0" borderId="0" applyFill="0" applyBorder="0" applyAlignment="0" applyProtection="0"/>
    <xf numFmtId="0" fontId="48" fillId="0" borderId="0"/>
    <xf numFmtId="0" fontId="49" fillId="0" borderId="0" applyFill="0" applyBorder="0" applyAlignment="0"/>
    <xf numFmtId="0" fontId="50" fillId="30" borderId="9" applyNumberFormat="0" applyAlignment="0" applyProtection="0"/>
    <xf numFmtId="0" fontId="17" fillId="31" borderId="0" applyNumberFormat="0" applyBorder="0" applyAlignment="0"/>
    <xf numFmtId="0" fontId="17" fillId="0" borderId="10" applyNumberFormat="0" applyFill="0" applyProtection="0">
      <alignment horizontal="center" vertical="center"/>
    </xf>
    <xf numFmtId="181" fontId="17" fillId="0" borderId="0" applyFill="0" applyBorder="0" applyAlignment="0" applyProtection="0"/>
    <xf numFmtId="0" fontId="51" fillId="32" borderId="11" applyNumberFormat="0" applyAlignment="0" applyProtection="0"/>
    <xf numFmtId="182" fontId="17" fillId="0" borderId="0" applyFill="0" applyBorder="0" applyProtection="0">
      <alignment horizontal="center"/>
    </xf>
    <xf numFmtId="0" fontId="52" fillId="0" borderId="0" applyNumberFormat="0" applyFill="0" applyBorder="0" applyProtection="0">
      <alignment horizontal="center" vertical="center"/>
    </xf>
    <xf numFmtId="183" fontId="11" fillId="0" borderId="0" applyFont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184" fontId="11" fillId="0" borderId="0" applyFont="0" applyFill="0" applyBorder="0" applyAlignment="0" applyProtection="0"/>
    <xf numFmtId="3" fontId="17" fillId="0" borderId="0" applyFill="0" applyBorder="0" applyAlignment="0" applyProtection="0"/>
    <xf numFmtId="185" fontId="17" fillId="0" borderId="0" applyFont="0" applyFill="0" applyBorder="0" applyAlignment="0" applyProtection="0"/>
    <xf numFmtId="186" fontId="17" fillId="0" borderId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37" fontId="17" fillId="0" borderId="0" applyFill="0" applyBorder="0"/>
    <xf numFmtId="37" fontId="17" fillId="0" borderId="0" applyFill="0" applyBorder="0">
      <protection locked="0"/>
    </xf>
    <xf numFmtId="37" fontId="53" fillId="0" borderId="0" applyFill="0" applyBorder="0" applyProtection="0"/>
    <xf numFmtId="37" fontId="54" fillId="0" borderId="0" applyFill="0" applyBorder="0">
      <protection locked="0"/>
    </xf>
    <xf numFmtId="187" fontId="11" fillId="0" borderId="0" applyFont="0" applyFill="0" applyBorder="0" applyAlignment="0" applyProtection="0"/>
    <xf numFmtId="188" fontId="17" fillId="0" borderId="0" applyFill="0" applyBorder="0" applyAlignment="0" applyProtection="0"/>
    <xf numFmtId="0" fontId="43" fillId="10" borderId="0"/>
    <xf numFmtId="0" fontId="44" fillId="33" borderId="0"/>
    <xf numFmtId="189" fontId="17" fillId="0" borderId="0" applyFill="0" applyBorder="0" applyAlignment="0" applyProtection="0"/>
    <xf numFmtId="0" fontId="17" fillId="0" borderId="0" applyFill="0" applyBorder="0" applyAlignment="0" applyProtection="0"/>
    <xf numFmtId="190" fontId="17" fillId="0" borderId="0" applyFill="0" applyBorder="0" applyAlignment="0"/>
    <xf numFmtId="191" fontId="17" fillId="0" borderId="0" applyFill="0" applyBorder="0" applyAlignment="0"/>
    <xf numFmtId="14" fontId="55" fillId="0" borderId="0"/>
    <xf numFmtId="38" fontId="17" fillId="0" borderId="0" applyFill="0" applyBorder="0" applyAlignment="0" applyProtection="0"/>
    <xf numFmtId="0" fontId="56" fillId="33" borderId="0" applyNumberFormat="0" applyBorder="0" applyAlignment="0" applyProtection="0"/>
    <xf numFmtId="192" fontId="17" fillId="0" borderId="0" applyFill="0" applyBorder="0" applyAlignment="0" applyProtection="0"/>
    <xf numFmtId="0" fontId="17" fillId="0" borderId="12" applyNumberFormat="0" applyFill="0" applyAlignment="0" applyProtection="0"/>
    <xf numFmtId="0" fontId="57" fillId="0" borderId="0" applyFill="0" applyBorder="0" applyAlignment="0" applyProtection="0"/>
    <xf numFmtId="193" fontId="58" fillId="0" borderId="0" applyFont="0" applyFill="0" applyBorder="0" applyAlignment="0" applyProtection="0">
      <alignment vertical="top"/>
    </xf>
    <xf numFmtId="0" fontId="59" fillId="0" borderId="0" applyNumberFormat="0" applyFill="0" applyBorder="0" applyAlignment="0" applyProtection="0"/>
    <xf numFmtId="194" fontId="17" fillId="0" borderId="0" applyFill="0" applyBorder="0" applyAlignment="0" applyProtection="0"/>
    <xf numFmtId="195" fontId="17" fillId="0" borderId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6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196" fontId="17" fillId="0" borderId="0" applyFill="0" applyBorder="0" applyAlignment="0" applyProtection="0"/>
    <xf numFmtId="2" fontId="17" fillId="0" borderId="0" applyFill="0" applyBorder="0" applyAlignment="0" applyProtection="0"/>
    <xf numFmtId="190" fontId="38" fillId="0" borderId="0">
      <alignment vertical="center"/>
    </xf>
    <xf numFmtId="0" fontId="61" fillId="0" borderId="0" applyFill="0" applyBorder="0" applyProtection="0">
      <alignment horizontal="left"/>
    </xf>
    <xf numFmtId="0" fontId="54" fillId="0" borderId="0" applyNumberFormat="0" applyFill="0" applyBorder="0" applyAlignment="0" applyProtection="0"/>
    <xf numFmtId="0" fontId="62" fillId="4" borderId="0" applyNumberFormat="0" applyBorder="0" applyAlignment="0" applyProtection="0"/>
    <xf numFmtId="0" fontId="63" fillId="0" borderId="0" applyNumberFormat="0" applyFill="0" applyBorder="0" applyAlignment="0" applyProtection="0"/>
    <xf numFmtId="0" fontId="17" fillId="0" borderId="0" applyFill="0" applyBorder="0" applyAlignment="0" applyProtection="0"/>
    <xf numFmtId="0" fontId="64" fillId="0" borderId="0" applyProtection="0">
      <alignment horizontal="right"/>
    </xf>
    <xf numFmtId="0" fontId="24" fillId="0" borderId="13" applyNumberFormat="0" applyAlignment="0" applyProtection="0"/>
    <xf numFmtId="0" fontId="24" fillId="0" borderId="14">
      <alignment horizontal="left" vertical="center"/>
    </xf>
    <xf numFmtId="0" fontId="65" fillId="0" borderId="0">
      <alignment horizontal="center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38" fillId="0" borderId="0"/>
    <xf numFmtId="0" fontId="72" fillId="7" borderId="9" applyNumberFormat="0" applyAlignment="0" applyProtection="0"/>
    <xf numFmtId="0" fontId="73" fillId="0" borderId="0" applyNumberFormat="0" applyFill="0" applyBorder="0" applyAlignment="0" applyProtection="0"/>
    <xf numFmtId="0" fontId="74" fillId="0" borderId="0">
      <alignment vertical="center"/>
    </xf>
    <xf numFmtId="197" fontId="17" fillId="0" borderId="0" applyFill="0" applyBorder="0" applyAlignment="0" applyProtection="0"/>
    <xf numFmtId="198" fontId="17" fillId="0" borderId="0" applyFill="0" applyBorder="0" applyAlignment="0" applyProtection="0"/>
    <xf numFmtId="0" fontId="75" fillId="0" borderId="18" applyNumberFormat="0" applyFill="0" applyAlignment="0" applyProtection="0"/>
    <xf numFmtId="199" fontId="17" fillId="0" borderId="0" applyFill="0" applyBorder="0" applyAlignment="0" applyProtection="0"/>
    <xf numFmtId="200" fontId="17" fillId="0" borderId="0" applyFill="0" applyBorder="0" applyAlignment="0" applyProtection="0"/>
    <xf numFmtId="201" fontId="17" fillId="0" borderId="0" applyFill="0" applyBorder="0" applyAlignment="0" applyProtection="0"/>
    <xf numFmtId="202" fontId="17" fillId="0" borderId="0" applyFill="0" applyBorder="0" applyAlignment="0" applyProtection="0"/>
    <xf numFmtId="203" fontId="17" fillId="0" borderId="0" applyFill="0" applyBorder="0" applyAlignment="0" applyProtection="0"/>
    <xf numFmtId="204" fontId="17" fillId="0" borderId="0" applyFill="0" applyBorder="0" applyAlignment="0" applyProtection="0"/>
    <xf numFmtId="205" fontId="17" fillId="0" borderId="0" applyFill="0" applyBorder="0" applyAlignment="0" applyProtection="0"/>
    <xf numFmtId="192" fontId="17" fillId="0" borderId="0" applyFill="0" applyBorder="0" applyAlignment="0" applyProtection="0"/>
    <xf numFmtId="0" fontId="76" fillId="34" borderId="0" applyNumberFormat="0" applyBorder="0" applyAlignment="0" applyProtection="0"/>
    <xf numFmtId="37" fontId="77" fillId="0" borderId="0"/>
    <xf numFmtId="206" fontId="78" fillId="0" borderId="0"/>
    <xf numFmtId="37" fontId="79" fillId="8" borderId="0" applyBorder="0">
      <alignment horizontal="left" vertical="center" indent="2"/>
    </xf>
    <xf numFmtId="0" fontId="80" fillId="0" borderId="0"/>
    <xf numFmtId="0" fontId="81" fillId="0" borderId="0"/>
    <xf numFmtId="0" fontId="82" fillId="0" borderId="0"/>
    <xf numFmtId="0" fontId="83" fillId="0" borderId="0"/>
    <xf numFmtId="0" fontId="19" fillId="0" borderId="0"/>
    <xf numFmtId="0" fontId="18" fillId="35" borderId="19" applyNumberFormat="0" applyFont="0" applyAlignment="0" applyProtection="0"/>
    <xf numFmtId="9" fontId="17" fillId="0" borderId="0" applyFill="0" applyBorder="0" applyAlignment="0" applyProtection="0"/>
    <xf numFmtId="207" fontId="84" fillId="0" borderId="20">
      <alignment horizontal="right" vertical="center" wrapText="1"/>
    </xf>
    <xf numFmtId="0" fontId="85" fillId="30" borderId="21" applyNumberFormat="0" applyAlignment="0" applyProtection="0"/>
    <xf numFmtId="40" fontId="86" fillId="8" borderId="0">
      <alignment horizontal="right"/>
    </xf>
    <xf numFmtId="0" fontId="87" fillId="36" borderId="0">
      <alignment horizontal="center"/>
    </xf>
    <xf numFmtId="0" fontId="88" fillId="37" borderId="0"/>
    <xf numFmtId="0" fontId="89" fillId="8" borderId="0" applyBorder="0">
      <alignment horizontal="center"/>
    </xf>
    <xf numFmtId="0" fontId="90" fillId="37" borderId="0" applyBorder="0">
      <alignment horizontal="center"/>
    </xf>
    <xf numFmtId="0" fontId="24" fillId="0" borderId="0" applyNumberFormat="0" applyFill="0" applyBorder="0" applyAlignment="0" applyProtection="0"/>
    <xf numFmtId="0" fontId="91" fillId="0" borderId="0"/>
    <xf numFmtId="1" fontId="92" fillId="0" borderId="0" applyProtection="0">
      <alignment horizontal="right" vertical="center"/>
    </xf>
    <xf numFmtId="208" fontId="17" fillId="0" borderId="0" applyFill="0" applyBorder="0" applyAlignment="0" applyProtection="0"/>
    <xf numFmtId="209" fontId="17" fillId="0" borderId="0" applyFill="0" applyBorder="0" applyAlignment="0" applyProtection="0"/>
    <xf numFmtId="9" fontId="17" fillId="0" borderId="0" applyFill="0" applyBorder="0" applyAlignment="0" applyProtection="0"/>
    <xf numFmtId="210" fontId="17" fillId="0" borderId="0" applyFill="0" applyBorder="0" applyAlignment="0" applyProtection="0"/>
    <xf numFmtId="0" fontId="38" fillId="0" borderId="0">
      <protection locked="0"/>
    </xf>
    <xf numFmtId="0" fontId="93" fillId="0" borderId="0" applyNumberFormat="0">
      <alignment horizontal="left"/>
    </xf>
    <xf numFmtId="0" fontId="91" fillId="0" borderId="0"/>
    <xf numFmtId="0" fontId="94" fillId="0" borderId="0" applyNumberFormat="0" applyFill="0" applyBorder="0" applyAlignment="0" applyProtection="0"/>
    <xf numFmtId="0" fontId="95" fillId="0" borderId="22">
      <alignment vertical="center"/>
    </xf>
    <xf numFmtId="0" fontId="55" fillId="0" borderId="23"/>
    <xf numFmtId="0" fontId="96" fillId="0" borderId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97" fillId="0" borderId="0"/>
    <xf numFmtId="0" fontId="98" fillId="0" borderId="0" applyBorder="0" applyProtection="0">
      <alignment vertical="center"/>
    </xf>
    <xf numFmtId="0" fontId="98" fillId="0" borderId="0" applyBorder="0" applyProtection="0">
      <alignment horizontal="right" vertical="center"/>
    </xf>
    <xf numFmtId="0" fontId="99" fillId="38" borderId="0" applyBorder="0" applyProtection="0">
      <alignment horizontal="center" vertical="center"/>
    </xf>
    <xf numFmtId="0" fontId="99" fillId="39" borderId="0" applyBorder="0" applyProtection="0">
      <alignment horizontal="center" vertical="center"/>
    </xf>
    <xf numFmtId="0" fontId="100" fillId="0" borderId="0"/>
    <xf numFmtId="0" fontId="83" fillId="0" borderId="0"/>
    <xf numFmtId="0" fontId="101" fillId="0" borderId="0" applyFill="0" applyBorder="0" applyProtection="0">
      <alignment horizontal="left"/>
    </xf>
    <xf numFmtId="0" fontId="61" fillId="0" borderId="0" applyFill="0" applyBorder="0" applyProtection="0">
      <alignment horizontal="left" vertical="top"/>
    </xf>
    <xf numFmtId="0" fontId="102" fillId="0" borderId="0">
      <alignment horizontal="center"/>
    </xf>
    <xf numFmtId="0" fontId="103" fillId="0" borderId="0"/>
    <xf numFmtId="0" fontId="104" fillId="0" borderId="0"/>
    <xf numFmtId="0" fontId="40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9" fillId="0" borderId="0">
      <alignment horizontal="fill"/>
    </xf>
    <xf numFmtId="0" fontId="110" fillId="0" borderId="0"/>
    <xf numFmtId="211" fontId="17" fillId="0" borderId="0" applyFill="0" applyBorder="0" applyAlignment="0" applyProtection="0"/>
    <xf numFmtId="212" fontId="17" fillId="0" borderId="0" applyFill="0" applyBorder="0" applyAlignment="0" applyProtection="0"/>
    <xf numFmtId="0" fontId="110" fillId="0" borderId="0"/>
    <xf numFmtId="0" fontId="111" fillId="0" borderId="0" applyNumberFormat="0" applyFill="0" applyBorder="0" applyAlignment="0" applyProtection="0"/>
    <xf numFmtId="0" fontId="38" fillId="29" borderId="0" applyNumberFormat="0" applyBorder="0" applyAlignment="0" applyProtection="0"/>
    <xf numFmtId="213" fontId="17" fillId="0" borderId="0" applyFill="0" applyBorder="0" applyAlignment="0" applyProtection="0"/>
    <xf numFmtId="214" fontId="17" fillId="0" borderId="0" applyFill="0" applyBorder="0" applyAlignment="0" applyProtection="0"/>
    <xf numFmtId="0" fontId="112" fillId="0" borderId="0" applyBorder="0" applyProtection="0">
      <alignment horizontal="right"/>
    </xf>
    <xf numFmtId="215" fontId="17" fillId="0" borderId="0" applyFill="0" applyBorder="0" applyAlignment="0"/>
    <xf numFmtId="216" fontId="17" fillId="0" borderId="0" applyFill="0" applyBorder="0" applyAlignment="0"/>
    <xf numFmtId="217" fontId="17" fillId="0" borderId="0" applyFill="0" applyBorder="0" applyAlignment="0" applyProtection="0"/>
    <xf numFmtId="218" fontId="17" fillId="0" borderId="0" applyFill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219" fontId="18" fillId="0" borderId="25">
      <protection locked="0"/>
    </xf>
    <xf numFmtId="0" fontId="72" fillId="9" borderId="9" applyNumberFormat="0" applyAlignment="0" applyProtection="0"/>
    <xf numFmtId="0" fontId="72" fillId="9" borderId="9" applyNumberFormat="0" applyAlignment="0" applyProtection="0"/>
    <xf numFmtId="0" fontId="72" fillId="9" borderId="9" applyNumberFormat="0" applyAlignment="0" applyProtection="0"/>
    <xf numFmtId="3" fontId="113" fillId="0" borderId="0">
      <alignment horizontal="center" vertical="center" textRotation="90" wrapText="1"/>
    </xf>
    <xf numFmtId="0" fontId="85" fillId="8" borderId="21" applyNumberFormat="0" applyAlignment="0" applyProtection="0"/>
    <xf numFmtId="0" fontId="85" fillId="8" borderId="21" applyNumberFormat="0" applyAlignment="0" applyProtection="0"/>
    <xf numFmtId="0" fontId="85" fillId="8" borderId="21" applyNumberFormat="0" applyAlignment="0" applyProtection="0"/>
    <xf numFmtId="0" fontId="50" fillId="8" borderId="9" applyNumberFormat="0" applyAlignment="0" applyProtection="0"/>
    <xf numFmtId="0" fontId="50" fillId="8" borderId="9" applyNumberFormat="0" applyAlignment="0" applyProtection="0"/>
    <xf numFmtId="0" fontId="50" fillId="8" borderId="9" applyNumberFormat="0" applyAlignment="0" applyProtection="0"/>
    <xf numFmtId="14" fontId="114" fillId="0" borderId="0"/>
    <xf numFmtId="220" fontId="17" fillId="0" borderId="0" applyFill="0" applyBorder="0" applyAlignment="0" applyProtection="0"/>
    <xf numFmtId="221" fontId="17" fillId="0" borderId="0" applyFill="0" applyBorder="0" applyAlignment="0" applyProtection="0"/>
    <xf numFmtId="222" fontId="17" fillId="0" borderId="0" applyFill="0" applyBorder="0" applyAlignment="0" applyProtection="0"/>
    <xf numFmtId="223" fontId="17" fillId="0" borderId="0" applyFill="0" applyBorder="0" applyAlignment="0" applyProtection="0"/>
    <xf numFmtId="168" fontId="17" fillId="0" borderId="0" applyFill="0" applyBorder="0" applyAlignment="0" applyProtection="0"/>
    <xf numFmtId="0" fontId="18" fillId="0" borderId="0" applyNumberFormat="0" applyBorder="0" applyAlignment="0"/>
    <xf numFmtId="0" fontId="115" fillId="0" borderId="0" applyBorder="0">
      <alignment horizontal="center" vertical="center" wrapText="1"/>
    </xf>
    <xf numFmtId="0" fontId="116" fillId="0" borderId="26" applyNumberFormat="0" applyFill="0" applyAlignment="0" applyProtection="0"/>
    <xf numFmtId="224" fontId="117" fillId="0" borderId="20">
      <alignment horizontal="center" vertical="center" wrapText="1"/>
    </xf>
    <xf numFmtId="224" fontId="117" fillId="0" borderId="20">
      <alignment horizontal="center" vertical="center" wrapText="1"/>
    </xf>
    <xf numFmtId="224" fontId="117" fillId="0" borderId="20">
      <alignment horizontal="center" vertical="center" wrapText="1"/>
    </xf>
    <xf numFmtId="0" fontId="118" fillId="0" borderId="16" applyNumberFormat="0" applyFill="0" applyAlignment="0" applyProtection="0"/>
    <xf numFmtId="0" fontId="118" fillId="0" borderId="16" applyNumberFormat="0" applyFill="0" applyAlignment="0" applyProtection="0"/>
    <xf numFmtId="0" fontId="118" fillId="0" borderId="16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4" fillId="0" borderId="0"/>
    <xf numFmtId="3" fontId="120" fillId="44" borderId="28">
      <alignment horizontal="left"/>
    </xf>
    <xf numFmtId="3" fontId="120" fillId="45" borderId="29">
      <alignment horizontal="left"/>
    </xf>
    <xf numFmtId="3" fontId="121" fillId="45" borderId="29">
      <alignment horizontal="left"/>
    </xf>
    <xf numFmtId="0" fontId="122" fillId="0" borderId="30" applyBorder="0">
      <alignment horizontal="center" vertical="center" wrapText="1"/>
    </xf>
    <xf numFmtId="219" fontId="123" fillId="46" borderId="25"/>
    <xf numFmtId="0" fontId="124" fillId="0" borderId="0"/>
    <xf numFmtId="4" fontId="125" fillId="47" borderId="1" applyBorder="0">
      <alignment horizontal="right"/>
    </xf>
    <xf numFmtId="0" fontId="126" fillId="0" borderId="31" applyNumberFormat="0" applyFill="0" applyAlignment="0" applyProtection="0"/>
    <xf numFmtId="0" fontId="126" fillId="0" borderId="31" applyNumberFormat="0" applyFill="0" applyAlignment="0" applyProtection="0"/>
    <xf numFmtId="0" fontId="126" fillId="0" borderId="31" applyNumberFormat="0" applyFill="0" applyAlignment="0" applyProtection="0"/>
    <xf numFmtId="0" fontId="16" fillId="0" borderId="20">
      <alignment horizontal="left" vertical="top" indent="1"/>
    </xf>
    <xf numFmtId="0" fontId="84" fillId="0" borderId="20">
      <alignment horizontal="left" wrapText="1" indent="4"/>
    </xf>
    <xf numFmtId="0" fontId="127" fillId="48" borderId="11" applyNumberFormat="0" applyAlignment="0" applyProtection="0"/>
    <xf numFmtId="0" fontId="127" fillId="48" borderId="11" applyNumberFormat="0" applyAlignment="0" applyProtection="0"/>
    <xf numFmtId="0" fontId="127" fillId="48" borderId="11" applyNumberFormat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225" fontId="129" fillId="0" borderId="0"/>
    <xf numFmtId="0" fontId="130" fillId="0" borderId="0" applyFill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5" fillId="0" borderId="0"/>
    <xf numFmtId="0" fontId="10" fillId="0" borderId="0"/>
    <xf numFmtId="0" fontId="3" fillId="0" borderId="0"/>
    <xf numFmtId="0" fontId="10" fillId="0" borderId="0"/>
    <xf numFmtId="0" fontId="1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1" fillId="0" borderId="0"/>
    <xf numFmtId="0" fontId="1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26" fontId="133" fillId="0" borderId="0"/>
    <xf numFmtId="0" fontId="5" fillId="0" borderId="0"/>
    <xf numFmtId="0" fontId="10" fillId="0" borderId="0"/>
    <xf numFmtId="0" fontId="132" fillId="0" borderId="0"/>
    <xf numFmtId="0" fontId="5" fillId="0" borderId="0"/>
    <xf numFmtId="0" fontId="9" fillId="0" borderId="0"/>
    <xf numFmtId="0" fontId="132" fillId="0" borderId="0"/>
    <xf numFmtId="0" fontId="32" fillId="0" borderId="0"/>
    <xf numFmtId="0" fontId="17" fillId="0" borderId="0"/>
    <xf numFmtId="0" fontId="1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11" fillId="0" borderId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7" fillId="10" borderId="19" applyNumberFormat="0" applyAlignment="0" applyProtection="0"/>
    <xf numFmtId="0" fontId="17" fillId="10" borderId="19" applyNumberFormat="0" applyAlignment="0" applyProtection="0"/>
    <xf numFmtId="0" fontId="17" fillId="10" borderId="19" applyNumberFormat="0" applyAlignment="0" applyProtection="0"/>
    <xf numFmtId="227" fontId="17" fillId="0" borderId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14" applyNumberFormat="0" applyAlignment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134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9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9" fillId="0" borderId="0"/>
    <xf numFmtId="49" fontId="135" fillId="0" borderId="0"/>
    <xf numFmtId="49" fontId="136" fillId="0" borderId="0">
      <alignment vertical="top"/>
    </xf>
    <xf numFmtId="0" fontId="137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228" fontId="138" fillId="0" borderId="0"/>
    <xf numFmtId="229" fontId="18" fillId="0" borderId="0"/>
    <xf numFmtId="230" fontId="17" fillId="0" borderId="0" applyFill="0" applyBorder="0" applyAlignment="0" applyProtection="0"/>
    <xf numFmtId="231" fontId="17" fillId="0" borderId="0" applyFill="0" applyBorder="0" applyAlignment="0" applyProtection="0"/>
    <xf numFmtId="232" fontId="17" fillId="0" borderId="0" applyFill="0" applyBorder="0" applyAlignment="0" applyProtection="0"/>
    <xf numFmtId="233" fontId="17" fillId="0" borderId="0" applyFill="0" applyBorder="0" applyAlignment="0" applyProtection="0"/>
    <xf numFmtId="207" fontId="17" fillId="0" borderId="0" applyFill="0" applyBorder="0" applyAlignment="0" applyProtection="0"/>
    <xf numFmtId="231" fontId="17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7" fillId="0" borderId="0" applyFill="0" applyBorder="0" applyAlignment="0" applyProtection="0"/>
    <xf numFmtId="166" fontId="17" fillId="0" borderId="0" applyFill="0" applyBorder="0" applyAlignment="0" applyProtection="0"/>
    <xf numFmtId="166" fontId="17" fillId="0" borderId="0" applyFill="0" applyBorder="0" applyAlignment="0" applyProtection="0"/>
    <xf numFmtId="23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" fontId="125" fillId="44" borderId="0" applyBorder="0">
      <alignment horizontal="right"/>
    </xf>
    <xf numFmtId="4" fontId="125" fillId="44" borderId="1" applyFont="0" applyBorder="0">
      <alignment horizontal="right"/>
    </xf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235" fontId="21" fillId="0" borderId="0">
      <protection locked="0"/>
    </xf>
    <xf numFmtId="0" fontId="84" fillId="0" borderId="20">
      <alignment horizontal="center" vertical="center" wrapText="1"/>
    </xf>
    <xf numFmtId="0" fontId="139" fillId="0" borderId="20" applyNumberFormat="0" applyFill="0" applyAlignment="0" applyProtection="0"/>
    <xf numFmtId="0" fontId="134" fillId="0" borderId="0"/>
  </cellStyleXfs>
  <cellXfs count="253">
    <xf numFmtId="0" fontId="0" fillId="0" borderId="0" xfId="0"/>
    <xf numFmtId="0" fontId="4" fillId="0" borderId="0" xfId="0" applyFont="1"/>
    <xf numFmtId="167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 wrapText="1"/>
    </xf>
    <xf numFmtId="167" fontId="8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right" wrapText="1"/>
    </xf>
    <xf numFmtId="236" fontId="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67" fontId="4" fillId="0" borderId="2" xfId="0" applyNumberFormat="1" applyFont="1" applyBorder="1" applyAlignment="1">
      <alignment horizontal="right" wrapText="1"/>
    </xf>
    <xf numFmtId="236" fontId="4" fillId="0" borderId="2" xfId="0" applyNumberFormat="1" applyFont="1" applyBorder="1" applyAlignment="1">
      <alignment horizontal="right" wrapText="1"/>
    </xf>
    <xf numFmtId="167" fontId="7" fillId="0" borderId="3" xfId="1" applyNumberFormat="1" applyFont="1" applyBorder="1" applyAlignment="1">
      <alignment horizontal="right" wrapText="1"/>
    </xf>
    <xf numFmtId="49" fontId="141" fillId="0" borderId="1" xfId="0" applyNumberFormat="1" applyFont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wrapText="1"/>
    </xf>
    <xf numFmtId="167" fontId="4" fillId="0" borderId="0" xfId="0" applyNumberFormat="1" applyFont="1" applyAlignment="1">
      <alignment horizontal="center" vertical="center"/>
    </xf>
    <xf numFmtId="4" fontId="6" fillId="0" borderId="0" xfId="1" applyNumberFormat="1" applyFont="1" applyAlignment="1">
      <alignment horizontal="right"/>
    </xf>
    <xf numFmtId="4" fontId="4" fillId="0" borderId="0" xfId="0" applyNumberFormat="1" applyFont="1"/>
    <xf numFmtId="4" fontId="0" fillId="0" borderId="0" xfId="0" applyNumberFormat="1"/>
    <xf numFmtId="0" fontId="6" fillId="50" borderId="1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16" fontId="4" fillId="50" borderId="3" xfId="0" applyNumberFormat="1" applyFont="1" applyFill="1" applyBorder="1" applyAlignment="1">
      <alignment horizontal="center"/>
    </xf>
    <xf numFmtId="0" fontId="6" fillId="51" borderId="1" xfId="0" applyFont="1" applyFill="1" applyBorder="1" applyAlignment="1">
      <alignment horizontal="center" vertical="center"/>
    </xf>
    <xf numFmtId="0" fontId="6" fillId="51" borderId="2" xfId="0" applyFont="1" applyFill="1" applyBorder="1" applyAlignment="1">
      <alignment horizontal="center" vertical="center" wrapText="1"/>
    </xf>
    <xf numFmtId="4" fontId="6" fillId="51" borderId="1" xfId="1" applyNumberFormat="1" applyFont="1" applyFill="1" applyBorder="1" applyAlignment="1">
      <alignment horizontal="right"/>
    </xf>
    <xf numFmtId="4" fontId="4" fillId="51" borderId="1" xfId="0" applyNumberFormat="1" applyFont="1" applyFill="1" applyBorder="1"/>
    <xf numFmtId="4" fontId="144" fillId="0" borderId="46" xfId="0" applyNumberFormat="1" applyFont="1" applyBorder="1" applyAlignment="1">
      <alignment horizontal="center" wrapText="1"/>
    </xf>
    <xf numFmtId="4" fontId="144" fillId="0" borderId="47" xfId="0" applyNumberFormat="1" applyFont="1" applyBorder="1" applyAlignment="1">
      <alignment horizontal="center" wrapText="1"/>
    </xf>
    <xf numFmtId="4" fontId="144" fillId="0" borderId="35" xfId="0" applyNumberFormat="1" applyFont="1" applyBorder="1" applyAlignment="1">
      <alignment horizontal="center" wrapText="1"/>
    </xf>
    <xf numFmtId="0" fontId="146" fillId="0" borderId="43" xfId="0" applyFont="1" applyBorder="1" applyAlignment="1">
      <alignment horizontal="center" vertical="top"/>
    </xf>
    <xf numFmtId="0" fontId="146" fillId="0" borderId="47" xfId="0" applyFont="1" applyBorder="1" applyAlignment="1">
      <alignment vertical="top" wrapText="1"/>
    </xf>
    <xf numFmtId="0" fontId="146" fillId="0" borderId="46" xfId="0" applyFont="1" applyBorder="1" applyAlignment="1">
      <alignment vertical="top" wrapText="1"/>
    </xf>
    <xf numFmtId="0" fontId="146" fillId="0" borderId="47" xfId="0" applyFont="1" applyBorder="1" applyAlignment="1">
      <alignment horizontal="right" wrapText="1"/>
    </xf>
    <xf numFmtId="0" fontId="146" fillId="0" borderId="47" xfId="0" applyFont="1" applyBorder="1" applyAlignment="1">
      <alignment horizontal="right" vertical="top" wrapText="1"/>
    </xf>
    <xf numFmtId="4" fontId="146" fillId="0" borderId="47" xfId="0" applyNumberFormat="1" applyFont="1" applyBorder="1" applyAlignment="1">
      <alignment horizontal="center" vertical="top" wrapText="1"/>
    </xf>
    <xf numFmtId="4" fontId="146" fillId="0" borderId="35" xfId="0" applyNumberFormat="1" applyFont="1" applyBorder="1" applyAlignment="1">
      <alignment horizontal="center" vertical="top" wrapText="1"/>
    </xf>
    <xf numFmtId="0" fontId="147" fillId="52" borderId="37" xfId="0" applyFont="1" applyFill="1" applyBorder="1" applyAlignment="1">
      <alignment horizontal="center" vertical="top"/>
    </xf>
    <xf numFmtId="0" fontId="147" fillId="52" borderId="4" xfId="0" applyFont="1" applyFill="1" applyBorder="1" applyAlignment="1">
      <alignment vertical="top" wrapText="1"/>
    </xf>
    <xf numFmtId="0" fontId="147" fillId="52" borderId="28" xfId="0" applyFont="1" applyFill="1" applyBorder="1" applyAlignment="1">
      <alignment vertical="top" wrapText="1"/>
    </xf>
    <xf numFmtId="0" fontId="147" fillId="52" borderId="4" xfId="0" applyFont="1" applyFill="1" applyBorder="1" applyAlignment="1">
      <alignment horizontal="right" wrapText="1"/>
    </xf>
    <xf numFmtId="237" fontId="148" fillId="52" borderId="4" xfId="0" applyNumberFormat="1" applyFont="1" applyFill="1" applyBorder="1" applyAlignment="1">
      <alignment horizontal="right" vertical="top" wrapText="1"/>
    </xf>
    <xf numFmtId="4" fontId="148" fillId="52" borderId="4" xfId="0" applyNumberFormat="1" applyFont="1" applyFill="1" applyBorder="1" applyAlignment="1">
      <alignment horizontal="center" vertical="top" wrapText="1"/>
    </xf>
    <xf numFmtId="4" fontId="148" fillId="52" borderId="48" xfId="0" applyNumberFormat="1" applyFont="1" applyFill="1" applyBorder="1" applyAlignment="1">
      <alignment horizontal="center" vertical="top" wrapText="1"/>
    </xf>
    <xf numFmtId="0" fontId="147" fillId="0" borderId="49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center"/>
    </xf>
    <xf numFmtId="168" fontId="149" fillId="53" borderId="1" xfId="0" applyNumberFormat="1" applyFont="1" applyFill="1" applyBorder="1" applyAlignment="1">
      <alignment horizontal="left" vertical="center" wrapText="1"/>
    </xf>
    <xf numFmtId="168" fontId="149" fillId="53" borderId="1" xfId="0" applyNumberFormat="1" applyFont="1" applyFill="1" applyBorder="1" applyAlignment="1">
      <alignment horizontal="center" vertical="center" wrapText="1"/>
    </xf>
    <xf numFmtId="4" fontId="149" fillId="53" borderId="1" xfId="0" applyNumberFormat="1" applyFont="1" applyFill="1" applyBorder="1" applyAlignment="1">
      <alignment horizontal="right" vertical="center" wrapText="1"/>
    </xf>
    <xf numFmtId="4" fontId="147" fillId="0" borderId="1" xfId="0" applyNumberFormat="1" applyFont="1" applyBorder="1" applyAlignment="1">
      <alignment horizontal="center" vertical="top" wrapText="1"/>
    </xf>
    <xf numFmtId="4" fontId="149" fillId="0" borderId="1" xfId="541" applyNumberFormat="1" applyFont="1" applyBorder="1" applyAlignment="1">
      <alignment horizontal="center" vertical="center"/>
    </xf>
    <xf numFmtId="4" fontId="148" fillId="0" borderId="1" xfId="0" applyNumberFormat="1" applyFont="1" applyBorder="1" applyAlignment="1">
      <alignment horizontal="center" vertical="top" wrapText="1"/>
    </xf>
    <xf numFmtId="4" fontId="148" fillId="0" borderId="50" xfId="0" applyNumberFormat="1" applyFont="1" applyBorder="1" applyAlignment="1">
      <alignment horizontal="center" vertical="top" wrapText="1"/>
    </xf>
    <xf numFmtId="0" fontId="13" fillId="53" borderId="1" xfId="0" applyFont="1" applyFill="1" applyBorder="1" applyAlignment="1">
      <alignment horizontal="left" vertical="center"/>
    </xf>
    <xf numFmtId="0" fontId="147" fillId="52" borderId="49" xfId="0" applyFont="1" applyFill="1" applyBorder="1" applyAlignment="1">
      <alignment horizontal="center" vertical="top"/>
    </xf>
    <xf numFmtId="0" fontId="147" fillId="52" borderId="1" xfId="0" applyFont="1" applyFill="1" applyBorder="1" applyAlignment="1">
      <alignment vertical="top" wrapText="1"/>
    </xf>
    <xf numFmtId="0" fontId="146" fillId="52" borderId="1" xfId="0" applyFont="1" applyFill="1" applyBorder="1" applyAlignment="1">
      <alignment horizontal="right" wrapText="1"/>
    </xf>
    <xf numFmtId="237" fontId="148" fillId="52" borderId="1" xfId="0" applyNumberFormat="1" applyFont="1" applyFill="1" applyBorder="1" applyAlignment="1">
      <alignment horizontal="right" vertical="top" wrapText="1"/>
    </xf>
    <xf numFmtId="4" fontId="148" fillId="52" borderId="1" xfId="0" applyNumberFormat="1" applyFont="1" applyFill="1" applyBorder="1" applyAlignment="1">
      <alignment horizontal="center" vertical="top" wrapText="1"/>
    </xf>
    <xf numFmtId="4" fontId="148" fillId="52" borderId="50" xfId="0" applyNumberFormat="1" applyFont="1" applyFill="1" applyBorder="1" applyAlignment="1">
      <alignment horizontal="center" vertical="top" wrapText="1"/>
    </xf>
    <xf numFmtId="4" fontId="0" fillId="0" borderId="1" xfId="0" quotePrefix="1" applyNumberFormat="1" applyBorder="1" applyAlignment="1">
      <alignment horizontal="right" vertical="center"/>
    </xf>
    <xf numFmtId="4" fontId="0" fillId="0" borderId="1" xfId="0" applyNumberFormat="1" applyBorder="1"/>
    <xf numFmtId="2" fontId="0" fillId="0" borderId="1" xfId="0" quotePrefix="1" applyNumberFormat="1" applyBorder="1" applyAlignment="1">
      <alignment horizontal="right" vertical="center"/>
    </xf>
    <xf numFmtId="0" fontId="147" fillId="0" borderId="51" xfId="0" applyFont="1" applyBorder="1" applyAlignment="1">
      <alignment horizontal="center" vertical="top"/>
    </xf>
    <xf numFmtId="4" fontId="147" fillId="0" borderId="1" xfId="0" applyNumberFormat="1" applyFont="1" applyBorder="1" applyAlignment="1">
      <alignment horizontal="center" vertical="center" wrapText="1"/>
    </xf>
    <xf numFmtId="168" fontId="149" fillId="0" borderId="1" xfId="0" applyNumberFormat="1" applyFont="1" applyBorder="1" applyAlignment="1">
      <alignment horizontal="left" vertical="center" wrapText="1"/>
    </xf>
    <xf numFmtId="168" fontId="149" fillId="0" borderId="1" xfId="0" applyNumberFormat="1" applyFont="1" applyBorder="1" applyAlignment="1">
      <alignment horizontal="center" vertical="center" wrapText="1"/>
    </xf>
    <xf numFmtId="0" fontId="147" fillId="52" borderId="51" xfId="0" applyFont="1" applyFill="1" applyBorder="1" applyAlignment="1">
      <alignment horizontal="center" vertical="top"/>
    </xf>
    <xf numFmtId="0" fontId="147" fillId="0" borderId="1" xfId="0" applyFont="1" applyBorder="1" applyAlignment="1">
      <alignment vertical="top" wrapText="1"/>
    </xf>
    <xf numFmtId="4" fontId="148" fillId="0" borderId="48" xfId="0" applyNumberFormat="1" applyFont="1" applyBorder="1" applyAlignment="1">
      <alignment horizontal="center" vertical="top" wrapText="1"/>
    </xf>
    <xf numFmtId="0" fontId="147" fillId="0" borderId="52" xfId="0" applyFont="1" applyBorder="1" applyAlignment="1">
      <alignment horizontal="center" vertical="top"/>
    </xf>
    <xf numFmtId="0" fontId="146" fillId="0" borderId="53" xfId="0" applyFont="1" applyBorder="1" applyAlignment="1">
      <alignment vertical="top" wrapText="1"/>
    </xf>
    <xf numFmtId="0" fontId="146" fillId="0" borderId="54" xfId="0" applyFont="1" applyBorder="1" applyAlignment="1">
      <alignment vertical="top" wrapText="1"/>
    </xf>
    <xf numFmtId="0" fontId="146" fillId="0" borderId="53" xfId="0" applyFont="1" applyBorder="1" applyAlignment="1">
      <alignment horizontal="right" wrapText="1"/>
    </xf>
    <xf numFmtId="0" fontId="146" fillId="0" borderId="53" xfId="0" applyFont="1" applyBorder="1" applyAlignment="1">
      <alignment horizontal="right" vertical="top" wrapText="1"/>
    </xf>
    <xf numFmtId="4" fontId="146" fillId="0" borderId="53" xfId="0" applyNumberFormat="1" applyFont="1" applyBorder="1" applyAlignment="1">
      <alignment horizontal="center" vertical="top" wrapText="1"/>
    </xf>
    <xf numFmtId="4" fontId="146" fillId="0" borderId="55" xfId="0" applyNumberFormat="1" applyFont="1" applyBorder="1" applyAlignment="1">
      <alignment horizontal="center" vertical="top" wrapText="1"/>
    </xf>
    <xf numFmtId="0" fontId="147" fillId="52" borderId="1" xfId="0" applyFont="1" applyFill="1" applyBorder="1" applyAlignment="1">
      <alignment horizontal="right" wrapText="1"/>
    </xf>
    <xf numFmtId="237" fontId="147" fillId="52" borderId="1" xfId="0" applyNumberFormat="1" applyFont="1" applyFill="1" applyBorder="1" applyAlignment="1">
      <alignment horizontal="right" vertical="top" wrapText="1"/>
    </xf>
    <xf numFmtId="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right"/>
    </xf>
    <xf numFmtId="168" fontId="149" fillId="53" borderId="3" xfId="0" applyNumberFormat="1" applyFont="1" applyFill="1" applyBorder="1" applyAlignment="1">
      <alignment horizontal="left" vertical="center" wrapText="1"/>
    </xf>
    <xf numFmtId="237" fontId="147" fillId="52" borderId="4" xfId="0" applyNumberFormat="1" applyFont="1" applyFill="1" applyBorder="1" applyAlignment="1">
      <alignment horizontal="right" vertical="top" wrapText="1"/>
    </xf>
    <xf numFmtId="4" fontId="0" fillId="0" borderId="6" xfId="0" applyNumberFormat="1" applyBorder="1"/>
    <xf numFmtId="4" fontId="147" fillId="0" borderId="6" xfId="0" applyNumberFormat="1" applyFont="1" applyBorder="1" applyAlignment="1">
      <alignment horizontal="center" vertical="top" wrapText="1"/>
    </xf>
    <xf numFmtId="4" fontId="148" fillId="0" borderId="56" xfId="0" applyNumberFormat="1" applyFont="1" applyBorder="1" applyAlignment="1">
      <alignment horizontal="center" vertical="top" wrapText="1"/>
    </xf>
    <xf numFmtId="0" fontId="147" fillId="54" borderId="1" xfId="0" applyFont="1" applyFill="1" applyBorder="1" applyAlignment="1">
      <alignment vertical="top" wrapText="1"/>
    </xf>
    <xf numFmtId="0" fontId="13" fillId="54" borderId="1" xfId="0" applyFont="1" applyFill="1" applyBorder="1" applyAlignment="1">
      <alignment horizontal="left" vertical="center"/>
    </xf>
    <xf numFmtId="238" fontId="0" fillId="0" borderId="1" xfId="0" quotePrefix="1" applyNumberFormat="1" applyBorder="1" applyAlignment="1">
      <alignment horizontal="right"/>
    </xf>
    <xf numFmtId="169" fontId="0" fillId="0" borderId="1" xfId="0" quotePrefix="1" applyNumberFormat="1" applyBorder="1" applyAlignment="1">
      <alignment horizontal="right"/>
    </xf>
    <xf numFmtId="4" fontId="148" fillId="0" borderId="6" xfId="0" applyNumberFormat="1" applyFont="1" applyBorder="1" applyAlignment="1">
      <alignment horizontal="center" vertical="top" wrapText="1"/>
    </xf>
    <xf numFmtId="2" fontId="148" fillId="52" borderId="1" xfId="0" applyNumberFormat="1" applyFont="1" applyFill="1" applyBorder="1" applyAlignment="1">
      <alignment horizontal="center" vertical="top" wrapText="1"/>
    </xf>
    <xf numFmtId="222" fontId="148" fillId="52" borderId="1" xfId="0" applyNumberFormat="1" applyFont="1" applyFill="1" applyBorder="1" applyAlignment="1">
      <alignment horizontal="center" vertical="top" wrapText="1"/>
    </xf>
    <xf numFmtId="2" fontId="148" fillId="52" borderId="50" xfId="0" applyNumberFormat="1" applyFont="1" applyFill="1" applyBorder="1" applyAlignment="1">
      <alignment horizontal="center" vertical="top" wrapText="1"/>
    </xf>
    <xf numFmtId="0" fontId="148" fillId="0" borderId="1" xfId="0" applyFont="1" applyBorder="1" applyAlignment="1">
      <alignment horizontal="center" vertical="top" wrapText="1"/>
    </xf>
    <xf numFmtId="237" fontId="147" fillId="0" borderId="1" xfId="0" applyNumberFormat="1" applyFont="1" applyBorder="1" applyAlignment="1">
      <alignment horizontal="center" vertical="center" wrapText="1"/>
    </xf>
    <xf numFmtId="2" fontId="148" fillId="0" borderId="1" xfId="0" applyNumberFormat="1" applyFont="1" applyBorder="1" applyAlignment="1">
      <alignment horizontal="center" vertical="top" wrapText="1"/>
    </xf>
    <xf numFmtId="0" fontId="148" fillId="0" borderId="50" xfId="0" applyFont="1" applyBorder="1" applyAlignment="1">
      <alignment horizontal="center" vertical="top" wrapText="1"/>
    </xf>
    <xf numFmtId="0" fontId="142" fillId="0" borderId="43" xfId="0" applyFont="1" applyBorder="1" applyAlignment="1">
      <alignment horizontal="center" vertical="top"/>
    </xf>
    <xf numFmtId="0" fontId="142" fillId="0" borderId="53" xfId="0" applyFont="1" applyBorder="1" applyAlignment="1">
      <alignment vertical="top" wrapText="1"/>
    </xf>
    <xf numFmtId="0" fontId="142" fillId="0" borderId="54" xfId="0" applyFont="1" applyBorder="1" applyAlignment="1">
      <alignment vertical="top" wrapText="1"/>
    </xf>
    <xf numFmtId="0" fontId="142" fillId="0" borderId="53" xfId="0" applyFont="1" applyBorder="1" applyAlignment="1">
      <alignment horizontal="right" wrapText="1"/>
    </xf>
    <xf numFmtId="0" fontId="142" fillId="0" borderId="53" xfId="0" applyFont="1" applyBorder="1" applyAlignment="1">
      <alignment horizontal="right" vertical="top" wrapText="1"/>
    </xf>
    <xf numFmtId="4" fontId="150" fillId="0" borderId="53" xfId="0" applyNumberFormat="1" applyFont="1" applyBorder="1" applyAlignment="1">
      <alignment horizontal="center" vertical="top" wrapText="1"/>
    </xf>
    <xf numFmtId="4" fontId="150" fillId="0" borderId="55" xfId="0" applyNumberFormat="1" applyFont="1" applyBorder="1" applyAlignment="1">
      <alignment horizontal="center" vertical="top" wrapText="1"/>
    </xf>
    <xf numFmtId="0" fontId="142" fillId="0" borderId="0" xfId="0" applyFont="1" applyAlignment="1">
      <alignment horizontal="center" wrapText="1"/>
    </xf>
    <xf numFmtId="4" fontId="142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quotePrefix="1" applyBorder="1"/>
    <xf numFmtId="14" fontId="0" fillId="0" borderId="1" xfId="0" applyNumberFormat="1" applyBorder="1" applyAlignment="1">
      <alignment horizontal="center"/>
    </xf>
    <xf numFmtId="239" fontId="0" fillId="0" borderId="1" xfId="0" applyNumberFormat="1" applyBorder="1" applyAlignment="1">
      <alignment horizontal="center"/>
    </xf>
    <xf numFmtId="4" fontId="149" fillId="53" borderId="1" xfId="0" applyNumberFormat="1" applyFont="1" applyFill="1" applyBorder="1" applyAlignment="1">
      <alignment horizontal="center" vertical="center" wrapText="1"/>
    </xf>
    <xf numFmtId="0" fontId="146" fillId="52" borderId="1" xfId="0" applyFont="1" applyFill="1" applyBorder="1" applyAlignment="1">
      <alignment horizontal="center" wrapText="1"/>
    </xf>
    <xf numFmtId="2" fontId="0" fillId="0" borderId="1" xfId="0" quotePrefix="1" applyNumberFormat="1" applyBorder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0" fontId="142" fillId="0" borderId="0" xfId="0" applyFont="1"/>
    <xf numFmtId="0" fontId="153" fillId="0" borderId="0" xfId="0" applyFont="1" applyAlignment="1">
      <alignment vertical="center"/>
    </xf>
    <xf numFmtId="0" fontId="153" fillId="0" borderId="0" xfId="541" applyFont="1" applyAlignment="1">
      <alignment horizontal="right"/>
    </xf>
    <xf numFmtId="4" fontId="153" fillId="0" borderId="0" xfId="541" applyNumberFormat="1" applyFont="1"/>
    <xf numFmtId="4" fontId="153" fillId="0" borderId="0" xfId="0" applyNumberFormat="1" applyFont="1" applyAlignment="1">
      <alignment vertical="center"/>
    </xf>
    <xf numFmtId="0" fontId="153" fillId="0" borderId="0" xfId="541" applyFont="1"/>
    <xf numFmtId="0" fontId="15" fillId="0" borderId="0" xfId="541" applyFont="1"/>
    <xf numFmtId="0" fontId="12" fillId="0" borderId="0" xfId="541" applyFont="1"/>
    <xf numFmtId="4" fontId="12" fillId="0" borderId="0" xfId="541" applyNumberFormat="1" applyFont="1"/>
    <xf numFmtId="4" fontId="154" fillId="0" borderId="0" xfId="541" applyNumberFormat="1" applyFont="1"/>
    <xf numFmtId="4" fontId="15" fillId="0" borderId="0" xfId="541" applyNumberFormat="1" applyFont="1"/>
    <xf numFmtId="4" fontId="155" fillId="0" borderId="0" xfId="541" applyNumberFormat="1" applyFont="1"/>
    <xf numFmtId="0" fontId="13" fillId="0" borderId="1" xfId="0" quotePrefix="1" applyFont="1" applyBorder="1"/>
    <xf numFmtId="14" fontId="13" fillId="0" borderId="1" xfId="0" applyNumberFormat="1" applyFont="1" applyBorder="1" applyAlignment="1">
      <alignment horizontal="center"/>
    </xf>
    <xf numFmtId="238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5" borderId="1" xfId="0" applyFill="1" applyBorder="1"/>
    <xf numFmtId="4" fontId="0" fillId="55" borderId="1" xfId="0" applyNumberFormat="1" applyFill="1" applyBorder="1"/>
    <xf numFmtId="0" fontId="0" fillId="0" borderId="1" xfId="0" applyBorder="1"/>
    <xf numFmtId="0" fontId="156" fillId="56" borderId="1" xfId="0" applyFont="1" applyFill="1" applyBorder="1"/>
    <xf numFmtId="4" fontId="156" fillId="56" borderId="1" xfId="0" applyNumberFormat="1" applyFont="1" applyFill="1" applyBorder="1"/>
    <xf numFmtId="4" fontId="156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541" applyFont="1" applyAlignment="1">
      <alignment horizontal="right"/>
    </xf>
    <xf numFmtId="4" fontId="12" fillId="0" borderId="0" xfId="0" applyNumberFormat="1" applyFont="1" applyAlignment="1">
      <alignment vertical="center"/>
    </xf>
    <xf numFmtId="0" fontId="13" fillId="57" borderId="1" xfId="0" applyFont="1" applyFill="1" applyBorder="1" applyAlignment="1">
      <alignment horizontal="left" vertical="center"/>
    </xf>
    <xf numFmtId="0" fontId="6" fillId="51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51" borderId="1" xfId="0" applyFont="1" applyFill="1" applyBorder="1" applyAlignment="1">
      <alignment horizontal="center" vertical="center" wrapText="1"/>
    </xf>
    <xf numFmtId="0" fontId="6" fillId="51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36" fontId="6" fillId="0" borderId="1" xfId="0" applyNumberFormat="1" applyFont="1" applyBorder="1" applyAlignment="1">
      <alignment horizontal="center" vertical="center" wrapText="1"/>
    </xf>
    <xf numFmtId="167" fontId="4" fillId="51" borderId="2" xfId="0" applyNumberFormat="1" applyFont="1" applyFill="1" applyBorder="1" applyAlignment="1">
      <alignment horizontal="center" vertical="center"/>
    </xf>
    <xf numFmtId="167" fontId="4" fillId="51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50" borderId="6" xfId="0" applyFont="1" applyFill="1" applyBorder="1" applyAlignment="1">
      <alignment horizontal="center" vertical="center" wrapText="1"/>
    </xf>
    <xf numFmtId="0" fontId="4" fillId="50" borderId="4" xfId="0" applyFont="1" applyFill="1" applyBorder="1" applyAlignment="1">
      <alignment horizontal="center" vertical="center" wrapText="1"/>
    </xf>
    <xf numFmtId="2" fontId="4" fillId="5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42" fillId="0" borderId="0" xfId="0" applyFont="1" applyAlignment="1">
      <alignment horizontal="center" wrapText="1"/>
    </xf>
    <xf numFmtId="0" fontId="142" fillId="0" borderId="37" xfId="0" applyFont="1" applyBorder="1" applyAlignment="1">
      <alignment horizontal="center" wrapText="1"/>
    </xf>
    <xf numFmtId="0" fontId="142" fillId="0" borderId="43" xfId="0" applyFont="1" applyBorder="1" applyAlignment="1">
      <alignment horizontal="center" wrapText="1"/>
    </xf>
    <xf numFmtId="0" fontId="142" fillId="0" borderId="38" xfId="0" applyFont="1" applyBorder="1" applyAlignment="1">
      <alignment horizontal="center" vertical="center" wrapText="1"/>
    </xf>
    <xf numFmtId="0" fontId="142" fillId="0" borderId="44" xfId="0" applyFont="1" applyBorder="1" applyAlignment="1">
      <alignment horizontal="center" vertical="center" wrapText="1"/>
    </xf>
    <xf numFmtId="0" fontId="144" fillId="0" borderId="38" xfId="0" applyFont="1" applyBorder="1" applyAlignment="1">
      <alignment horizontal="center" vertical="center" wrapText="1"/>
    </xf>
    <xf numFmtId="0" fontId="144" fillId="0" borderId="44" xfId="0" applyFont="1" applyBorder="1" applyAlignment="1">
      <alignment horizontal="center" vertical="center" wrapText="1"/>
    </xf>
    <xf numFmtId="0" fontId="145" fillId="0" borderId="39" xfId="0" applyFont="1" applyBorder="1" applyAlignment="1">
      <alignment horizontal="center" vertical="center" wrapText="1"/>
    </xf>
    <xf numFmtId="0" fontId="145" fillId="0" borderId="45" xfId="0" applyFont="1" applyBorder="1" applyAlignment="1">
      <alignment horizontal="center" vertical="center" wrapText="1"/>
    </xf>
    <xf numFmtId="0" fontId="145" fillId="0" borderId="38" xfId="0" applyFont="1" applyBorder="1" applyAlignment="1">
      <alignment horizontal="center" vertical="center" wrapText="1"/>
    </xf>
    <xf numFmtId="0" fontId="145" fillId="0" borderId="44" xfId="0" applyFont="1" applyBorder="1" applyAlignment="1">
      <alignment horizontal="center" vertical="center" wrapText="1"/>
    </xf>
    <xf numFmtId="4" fontId="142" fillId="0" borderId="40" xfId="0" applyNumberFormat="1" applyFont="1" applyBorder="1" applyAlignment="1">
      <alignment horizontal="center" vertical="center" wrapText="1"/>
    </xf>
    <xf numFmtId="4" fontId="142" fillId="0" borderId="41" xfId="0" applyNumberFormat="1" applyFont="1" applyBorder="1" applyAlignment="1">
      <alignment horizontal="center" vertical="center" wrapText="1"/>
    </xf>
    <xf numFmtId="4" fontId="142" fillId="0" borderId="42" xfId="0" applyNumberFormat="1" applyFont="1" applyBorder="1" applyAlignment="1">
      <alignment horizontal="center" vertical="center" wrapText="1"/>
    </xf>
    <xf numFmtId="0" fontId="151" fillId="0" borderId="0" xfId="0" applyFont="1" applyAlignment="1">
      <alignment horizontal="left" wrapText="1"/>
    </xf>
    <xf numFmtId="4" fontId="142" fillId="0" borderId="57" xfId="0" applyNumberFormat="1" applyFont="1" applyBorder="1" applyAlignment="1">
      <alignment horizontal="center" wrapText="1"/>
    </xf>
    <xf numFmtId="4" fontId="142" fillId="0" borderId="58" xfId="0" applyNumberFormat="1" applyFont="1" applyBorder="1" applyAlignment="1">
      <alignment horizontal="center" wrapText="1"/>
    </xf>
    <xf numFmtId="4" fontId="142" fillId="0" borderId="59" xfId="0" applyNumberFormat="1" applyFont="1" applyBorder="1" applyAlignment="1">
      <alignment horizontal="center" wrapText="1"/>
    </xf>
    <xf numFmtId="4" fontId="142" fillId="0" borderId="57" xfId="0" applyNumberFormat="1" applyFont="1" applyBorder="1" applyAlignment="1">
      <alignment horizontal="center" vertical="center" wrapText="1"/>
    </xf>
    <xf numFmtId="4" fontId="142" fillId="0" borderId="58" xfId="0" applyNumberFormat="1" applyFont="1" applyBorder="1" applyAlignment="1">
      <alignment horizontal="center" vertical="center" wrapText="1"/>
    </xf>
    <xf numFmtId="4" fontId="142" fillId="0" borderId="5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50" borderId="1" xfId="0" applyNumberFormat="1" applyFont="1" applyFill="1" applyBorder="1" applyAlignment="1">
      <alignment horizontal="center" vertical="center" wrapText="1"/>
    </xf>
    <xf numFmtId="4" fontId="4" fillId="50" borderId="3" xfId="0" applyNumberFormat="1" applyFont="1" applyFill="1" applyBorder="1" applyAlignment="1">
      <alignment horizontal="right" wrapText="1"/>
    </xf>
    <xf numFmtId="4" fontId="7" fillId="0" borderId="3" xfId="1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/>
    <xf numFmtId="0" fontId="4" fillId="0" borderId="1" xfId="0" applyFont="1" applyBorder="1"/>
    <xf numFmtId="0" fontId="4" fillId="58" borderId="1" xfId="0" applyFont="1" applyFill="1" applyBorder="1" applyAlignment="1">
      <alignment horizontal="center" vertical="center" wrapText="1"/>
    </xf>
    <xf numFmtId="0" fontId="6" fillId="59" borderId="34" xfId="0" applyFont="1" applyFill="1" applyBorder="1" applyAlignment="1">
      <alignment horizontal="center" vertical="center" wrapText="1"/>
    </xf>
    <xf numFmtId="4" fontId="6" fillId="59" borderId="35" xfId="1" applyNumberFormat="1" applyFont="1" applyFill="1" applyBorder="1" applyAlignment="1">
      <alignment horizontal="center" vertical="center"/>
    </xf>
    <xf numFmtId="0" fontId="6" fillId="59" borderId="1" xfId="0" applyFont="1" applyFill="1" applyBorder="1" applyAlignment="1">
      <alignment horizontal="center" vertical="center" wrapText="1"/>
    </xf>
    <xf numFmtId="0" fontId="6" fillId="59" borderId="1" xfId="0" applyFont="1" applyFill="1" applyBorder="1" applyAlignment="1">
      <alignment horizontal="center" vertical="center"/>
    </xf>
    <xf numFmtId="0" fontId="4" fillId="59" borderId="2" xfId="0" applyFont="1" applyFill="1" applyBorder="1" applyAlignment="1">
      <alignment horizontal="center" vertical="center" wrapText="1"/>
    </xf>
    <xf numFmtId="0" fontId="4" fillId="59" borderId="2" xfId="0" applyFont="1" applyFill="1" applyBorder="1" applyAlignment="1">
      <alignment horizontal="center" vertical="center" wrapText="1" shrinkToFit="1"/>
    </xf>
    <xf numFmtId="2" fontId="4" fillId="59" borderId="2" xfId="0" applyNumberFormat="1" applyFont="1" applyFill="1" applyBorder="1" applyAlignment="1">
      <alignment horizontal="center" vertical="center" wrapText="1"/>
    </xf>
    <xf numFmtId="4" fontId="6" fillId="59" borderId="1" xfId="1" applyNumberFormat="1" applyFont="1" applyFill="1" applyBorder="1" applyAlignment="1">
      <alignment horizontal="right"/>
    </xf>
    <xf numFmtId="4" fontId="4" fillId="59" borderId="1" xfId="0" applyNumberFormat="1" applyFont="1" applyFill="1" applyBorder="1" applyAlignment="1">
      <alignment horizontal="right"/>
    </xf>
    <xf numFmtId="0" fontId="4" fillId="59" borderId="1" xfId="0" applyFont="1" applyFill="1" applyBorder="1"/>
    <xf numFmtId="0" fontId="4" fillId="59" borderId="6" xfId="0" applyFont="1" applyFill="1" applyBorder="1" applyAlignment="1">
      <alignment horizontal="center" vertical="center" wrapText="1"/>
    </xf>
    <xf numFmtId="0" fontId="4" fillId="59" borderId="6" xfId="0" applyFont="1" applyFill="1" applyBorder="1" applyAlignment="1">
      <alignment horizontal="center" vertical="center" wrapText="1" shrinkToFit="1"/>
    </xf>
    <xf numFmtId="0" fontId="6" fillId="59" borderId="2" xfId="0" applyFont="1" applyFill="1" applyBorder="1" applyAlignment="1">
      <alignment horizontal="center" vertical="center" wrapText="1"/>
    </xf>
    <xf numFmtId="0" fontId="6" fillId="59" borderId="2" xfId="0" applyFont="1" applyFill="1" applyBorder="1" applyAlignment="1">
      <alignment horizontal="center" vertical="center" wrapText="1"/>
    </xf>
    <xf numFmtId="0" fontId="4" fillId="59" borderId="4" xfId="0" applyFont="1" applyFill="1" applyBorder="1" applyAlignment="1">
      <alignment horizontal="center" vertical="center" wrapText="1"/>
    </xf>
    <xf numFmtId="0" fontId="4" fillId="59" borderId="4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 wrapText="1"/>
    </xf>
    <xf numFmtId="4" fontId="6" fillId="51" borderId="1" xfId="1" applyNumberFormat="1" applyFont="1" applyFill="1" applyBorder="1" applyAlignment="1">
      <alignment horizontal="center" vertical="center"/>
    </xf>
    <xf numFmtId="237" fontId="6" fillId="51" borderId="1" xfId="1" applyNumberFormat="1" applyFont="1" applyFill="1" applyBorder="1" applyAlignment="1">
      <alignment horizontal="center" vertical="center"/>
    </xf>
    <xf numFmtId="0" fontId="6" fillId="51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4" fontId="141" fillId="0" borderId="1" xfId="0" applyNumberFormat="1" applyFont="1" applyFill="1" applyBorder="1" applyAlignment="1">
      <alignment horizontal="center" vertical="center" wrapText="1"/>
    </xf>
    <xf numFmtId="4" fontId="141" fillId="58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wrapText="1"/>
    </xf>
    <xf numFmtId="167" fontId="6" fillId="0" borderId="1" xfId="0" applyNumberFormat="1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/>
    <xf numFmtId="0" fontId="4" fillId="58" borderId="1" xfId="0" applyNumberFormat="1" applyFont="1" applyFill="1" applyBorder="1" applyAlignment="1">
      <alignment horizontal="center" vertical="center" wrapText="1"/>
    </xf>
    <xf numFmtId="0" fontId="6" fillId="59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59" borderId="1" xfId="0" applyNumberFormat="1" applyFont="1" applyFill="1" applyBorder="1" applyAlignment="1">
      <alignment horizontal="center" vertical="center"/>
    </xf>
    <xf numFmtId="0" fontId="4" fillId="51" borderId="1" xfId="0" applyFont="1" applyFill="1" applyBorder="1"/>
  </cellXfs>
  <cellStyles count="542">
    <cellStyle name=";;;" xfId="15" xr:uid="{00000000-0005-0000-0000-000000000000}"/>
    <cellStyle name="?_x0001_??ь@ ?????? Roman Cyr??ђиb?Ђиb????А¤зb?w–чїв_x0013_чїO_x0001_??Е_x0012_чї&lt;2|‚w–чїwBчїащыї“–чїwBчїащыїR—чї_x0001_???&lt;2|‚Ђзb?жZчї????Фзb?&lt;2|‚????_x0001__x0001_чї€”TЃ????Ёзb?ј_x0014_ч_x000c_0|‚?0|‚&lt;2|‚w–чїwBчїащыї“–чїащыїВ_x0002_э&lt;2|‚-—чїwBчїащыїR—чї_x0001_???????P??Бизb?ОђщїВ_x0002_э&lt;2|‚_x0018_/э€”TЃ????_x0004_иb?а1ц_x0011_???Пяя??" xfId="16" xr:uid="{00000000-0005-0000-0000-000001000000}"/>
    <cellStyle name="?_x0001_??ь@ ?????? Roman Cyr??ђиb?Ђиb????А¤зb?w–чїв_x0013_чїO_x0001_??Е_x0012_чї&lt;2|‚w–чїwBчїащыї“–чїwBчїащыїR—чї_x0001_???&lt;2|‚Ђзb?жZчї????Фзb?&lt;2|‚????_x0001__x0001_чїИыSЃ????Ёзb?ј_x0014_ч_x000c_0|‚?0|‚&lt;2|‚w–чїwBчїащыї“–чїащыїВ_x0002_э&lt;2|‚-—чїwBчїащыїR—чї_x0001_???????мК?Бизb?ОђщїВ_x0002_э&lt;2|‚_x0018_/эИыSЃ????_x0004_иb?а1ц_x0011_???Пяя??" xfId="17" xr:uid="{00000000-0005-0000-0000-000002000000}"/>
    <cellStyle name="?_x0001_??ь@ @ЂIЂ@ erifrхыї????ђиb?Ђиb????А¤зb?w–чїв_x0013_чїO_x0001_??Е_x0012_чї&lt;2|‚w–чїwBчїащыї“–чїwBчїащыїR—чї_x0001_???&lt;2|‚Ђзb?жZчї????Фзb?&lt;2|‚????_x0001__x0001_чїXчSЃ????Ёзb?ј_x0014_ч_x000c_0|‚?0|‚&lt;2|‚w–чїwBчїащыї“–чїащыїВ_x0002_э&lt;2|‚-—чїwBчїащыїR—чї_x0001_???????¤Ѓ?Бизb?ОђщїВ_x0002_э&lt;2|‚_x0018_/эXчSЃ????_x0004_иb?а1ц_x0011_???Пяя??" xfId="18" xr:uid="{00000000-0005-0000-0000-000003000000}"/>
    <cellStyle name="?_x0001_??ь@ @ЂIЂ@ erifrхыї????ђиb?Ђиb????А¤зb?w–чїв_x0013_чїO_x0001_??Е_x0012_чї&lt;2|‚w–чїwBчїащыї“–чїwBчїащыїR—чї_x0001_???&lt;2|‚Ђзb?жZчї????Фзb?&lt;2|‚????_x0001__x0001_чїа UЃ????Ёзb?ј_x0014_ч_x000c_0|‚?0|‚&lt;2|‚w–чїwBчїащыї“–чїащыїВ_x0002_э&lt;2|‚-—чїwBчїащыїR—чї_x0001_???????XКяАизb?ОђщїВ_x0002_э&lt;2|‚_x0018_/эа UЃ????_x0004_иb?а1ц_x0011_???Пяя??" xfId="19" xr:uid="{00000000-0005-0000-0000-000004000000}"/>
    <cellStyle name="_21С-2003г" xfId="20" xr:uid="{00000000-0005-0000-0000-000005000000}"/>
    <cellStyle name="_21С-2003г_ПДДС  форма НК (20) п" xfId="21" xr:uid="{00000000-0005-0000-0000-000006000000}"/>
    <cellStyle name="_21С-2003г_ПДДС  форма НК (20)_23май03" xfId="22" xr:uid="{00000000-0005-0000-0000-000007000000}"/>
    <cellStyle name="_21С-2003г_ПДДС  форма НК (20)_26май03" xfId="23" xr:uid="{00000000-0005-0000-0000-000008000000}"/>
    <cellStyle name="_21С-2003г_ПДДС  форма НК (22)_23май03" xfId="24" xr:uid="{00000000-0005-0000-0000-000009000000}"/>
    <cellStyle name="_21С-2003г_ПДДС  форма НК (22)_26май03" xfId="25" xr:uid="{00000000-0005-0000-0000-00000A000000}"/>
    <cellStyle name="_21С-2003г_ПДДС  форма НК (22)п" xfId="26" xr:uid="{00000000-0005-0000-0000-00000B000000}"/>
    <cellStyle name="_21С-2003г_Форма 21.1" xfId="27" xr:uid="{00000000-0005-0000-0000-00000C000000}"/>
    <cellStyle name="_21С-2003г_форма 21-НГДО 2003г" xfId="28" xr:uid="{00000000-0005-0000-0000-00000D000000}"/>
    <cellStyle name="_21С-2003г_формы по добыче и газопереработке1" xfId="29" xr:uid="{00000000-0005-0000-0000-00000E000000}"/>
    <cellStyle name="_21С-уточ" xfId="30" xr:uid="{00000000-0005-0000-0000-00000F000000}"/>
    <cellStyle name="_21С-уточ_Источники-2002(1кв)" xfId="31" xr:uid="{00000000-0005-0000-0000-000010000000}"/>
    <cellStyle name="_21С-уточ_НГДО-2002-2кв 1кристина" xfId="32" xr:uid="{00000000-0005-0000-0000-000011000000}"/>
    <cellStyle name="_21С-уточ_НГДО-2002-2кв2" xfId="33" xr:uid="{00000000-0005-0000-0000-000012000000}"/>
    <cellStyle name="_21С-уточ_НГДО-2002-3кв(нов)-4" xfId="34" xr:uid="{00000000-0005-0000-0000-000013000000}"/>
    <cellStyle name="_BS_шаблон_" xfId="35" xr:uid="{00000000-0005-0000-0000-000014000000}"/>
    <cellStyle name="_BUDGET_ПН2002(2)" xfId="36" xr:uid="{00000000-0005-0000-0000-000015000000}"/>
    <cellStyle name="_Mounthly_Base_Own_EAC(19.01.2007)" xfId="37" xr:uid="{00000000-0005-0000-0000-000016000000}"/>
    <cellStyle name="_Бюд.2002г ЛУКОЙЛ-КомиЛена" xfId="38" xr:uid="{00000000-0005-0000-0000-000017000000}"/>
    <cellStyle name="_Бюд.2003г энон.план" xfId="39" xr:uid="{00000000-0005-0000-0000-000018000000}"/>
    <cellStyle name="_Бюд.ПНГП на 2003" xfId="40" xr:uid="{00000000-0005-0000-0000-000019000000}"/>
    <cellStyle name="_Бюджет АдмДеп ЭНЕРГОПРОМСБЫТ" xfId="41" xr:uid="{00000000-0005-0000-0000-00001A000000}"/>
    <cellStyle name="_Бюджет инвестиц АдмДеп ЭНЕРГОПРОМСБЫТ" xfId="42" xr:uid="{00000000-0005-0000-0000-00001B000000}"/>
    <cellStyle name="_НГДО-2002-2кв-11" xfId="43" xr:uid="{00000000-0005-0000-0000-00001C000000}"/>
    <cellStyle name="_НГДО-2002-2кв-12" xfId="44" xr:uid="{00000000-0005-0000-0000-00001D000000}"/>
    <cellStyle name="_НГДО-2002-3кв(нов)Надя" xfId="45" xr:uid="{00000000-0005-0000-0000-00001E000000}"/>
    <cellStyle name="_Пад_доб2002ПН" xfId="46" xr:uid="{00000000-0005-0000-0000-00001F000000}"/>
    <cellStyle name="_РасПадДоб КРС,ПНП,ПРС-2002год" xfId="47" xr:uid="{00000000-0005-0000-0000-000020000000}"/>
    <cellStyle name="_РасПадДоб КРС,ПНП,ПРС-2002год_21 возврат" xfId="48" xr:uid="{00000000-0005-0000-0000-000021000000}"/>
    <cellStyle name="_РасПадДоб КРС,ПНП,ПРС-2002год_BUDGET_ПН2002(2)" xfId="49" xr:uid="{00000000-0005-0000-0000-000022000000}"/>
    <cellStyle name="_Расчет Сниж Доб 2002г" xfId="50" xr:uid="{00000000-0005-0000-0000-000023000000}"/>
    <cellStyle name="_РасчетЗС15.10.2001гxls" xfId="51" xr:uid="{00000000-0005-0000-0000-000024000000}"/>
    <cellStyle name="_РасчетЗС15.10.2001гxls_2002 ЗАО Пермь прогноз" xfId="52" xr:uid="{00000000-0005-0000-0000-000025000000}"/>
    <cellStyle name="_РасчетЗС15.10.2001гxls_Источники-2002(1кв)" xfId="53" xr:uid="{00000000-0005-0000-0000-000026000000}"/>
    <cellStyle name="_РасчетЗС15.10.2001гxls_НГДО-2002-2кв 1кристина" xfId="54" xr:uid="{00000000-0005-0000-0000-000027000000}"/>
    <cellStyle name="_РасчетЗС15.10.2001гxls_НГДО-2002-2кв2" xfId="55" xr:uid="{00000000-0005-0000-0000-000028000000}"/>
    <cellStyle name="_РасчетЗС15.10.2001гxls_НГДО-2002-3кв(нов)-4" xfId="56" xr:uid="{00000000-0005-0000-0000-000029000000}"/>
    <cellStyle name="_РасчетЗС15.10.2001гxls_ЦДУ1полугодие2002г" xfId="57" xr:uid="{00000000-0005-0000-0000-00002A000000}"/>
    <cellStyle name="_Смета затрат по прочим обществам" xfId="58" xr:uid="{00000000-0005-0000-0000-00002B000000}"/>
    <cellStyle name="_Стратегия" xfId="59" xr:uid="{00000000-0005-0000-0000-00002C000000}"/>
    <cellStyle name="_ФОРМА" xfId="60" xr:uid="{00000000-0005-0000-0000-00002D000000}"/>
    <cellStyle name="_форма 14- 2003г" xfId="61" xr:uid="{00000000-0005-0000-0000-00002E000000}"/>
    <cellStyle name="_форма 14,1- 2003г" xfId="62" xr:uid="{00000000-0005-0000-0000-00002F000000}"/>
    <cellStyle name="_форма 18- 2003г" xfId="63" xr:uid="{00000000-0005-0000-0000-000030000000}"/>
    <cellStyle name="_форма 21 18К1 для доч пп Пермнефть" xfId="64" xr:uid="{00000000-0005-0000-0000-000031000000}"/>
    <cellStyle name="_форма 21 18К1 для доч пп Пермнефть_Источники-2002(1кв)" xfId="65" xr:uid="{00000000-0005-0000-0000-000032000000}"/>
    <cellStyle name="_форма 21 18К1 для доч пп Пермнефть_НГДО-2002-2кв 1кристина" xfId="66" xr:uid="{00000000-0005-0000-0000-000033000000}"/>
    <cellStyle name="_форма 21 18К1 для доч пп Пермнефть_НГДО-2002-2кв2" xfId="67" xr:uid="{00000000-0005-0000-0000-000034000000}"/>
    <cellStyle name="_форма 21 18К1 для доч пп Пермнефть_НГДО-2002-3кв(нов)-4" xfId="68" xr:uid="{00000000-0005-0000-0000-000035000000}"/>
    <cellStyle name="_Форма 21.1" xfId="69" xr:uid="{00000000-0005-0000-0000-000036000000}"/>
    <cellStyle name="_форма 21-НГДО 2003г" xfId="70" xr:uid="{00000000-0005-0000-0000-000037000000}"/>
    <cellStyle name="_форма 31- 2003г" xfId="71" xr:uid="{00000000-0005-0000-0000-000038000000}"/>
    <cellStyle name="_форма ЭП-НГДО к Реглам" xfId="72" xr:uid="{00000000-0005-0000-0000-000039000000}"/>
    <cellStyle name="_ФОРМА_2002 ЗАО Пермь прогноз" xfId="73" xr:uid="{00000000-0005-0000-0000-00003A000000}"/>
    <cellStyle name="_ФОРМА_Источники-2002(1кв)" xfId="74" xr:uid="{00000000-0005-0000-0000-00003B000000}"/>
    <cellStyle name="_ФОРМА_НГДО-2002-2кв 1кристина" xfId="75" xr:uid="{00000000-0005-0000-0000-00003C000000}"/>
    <cellStyle name="_ФОРМА_НГДО-2002-2кв2" xfId="76" xr:uid="{00000000-0005-0000-0000-00003D000000}"/>
    <cellStyle name="_ФОРМА_НГДО-2002-3кв(нов)-4" xfId="77" xr:uid="{00000000-0005-0000-0000-00003E000000}"/>
    <cellStyle name="_ФОРМЫ2003годНГДО" xfId="78" xr:uid="{00000000-0005-0000-0000-00003F000000}"/>
    <cellStyle name="”ќђќ‘ћ‚›‰" xfId="79" xr:uid="{00000000-0005-0000-0000-000040000000}"/>
    <cellStyle name="”љ‘ђћ‚ђќќ›‰" xfId="80" xr:uid="{00000000-0005-0000-0000-000041000000}"/>
    <cellStyle name="„…ќ…†ќ›‰" xfId="81" xr:uid="{00000000-0005-0000-0000-000042000000}"/>
    <cellStyle name="„ђ’ђ" xfId="82" xr:uid="{00000000-0005-0000-0000-000043000000}"/>
    <cellStyle name="‡ђѓћ‹ћ‚ћљ1" xfId="83" xr:uid="{00000000-0005-0000-0000-000044000000}"/>
    <cellStyle name="‡ђѓћ‹ћ‚ћљ2" xfId="84" xr:uid="{00000000-0005-0000-0000-000045000000}"/>
    <cellStyle name="’ћѓћ‚›‰" xfId="85" xr:uid="{00000000-0005-0000-0000-000046000000}"/>
    <cellStyle name="0,00;0;" xfId="86" xr:uid="{00000000-0005-0000-0000-000047000000}"/>
    <cellStyle name="1Outputbox1" xfId="87" xr:uid="{00000000-0005-0000-0000-000048000000}"/>
    <cellStyle name="1Outputbox2" xfId="88" xr:uid="{00000000-0005-0000-0000-000049000000}"/>
    <cellStyle name="1Outputheader" xfId="89" xr:uid="{00000000-0005-0000-0000-00004A000000}"/>
    <cellStyle name="1Outputheader2" xfId="90" xr:uid="{00000000-0005-0000-0000-00004B000000}"/>
    <cellStyle name="1Outputsubtitle" xfId="91" xr:uid="{00000000-0005-0000-0000-00004C000000}"/>
    <cellStyle name="1Outputtitle" xfId="92" xr:uid="{00000000-0005-0000-0000-00004D000000}"/>
    <cellStyle name="1Profileheader" xfId="93" xr:uid="{00000000-0005-0000-0000-00004E000000}"/>
    <cellStyle name="1Profilelowerbox" xfId="94" xr:uid="{00000000-0005-0000-0000-00004F000000}"/>
    <cellStyle name="1Profilesubheader" xfId="95" xr:uid="{00000000-0005-0000-0000-000050000000}"/>
    <cellStyle name="1Profiletitle" xfId="96" xr:uid="{00000000-0005-0000-0000-000051000000}"/>
    <cellStyle name="1Profiletopbox" xfId="97" xr:uid="{00000000-0005-0000-0000-000052000000}"/>
    <cellStyle name="20% - Accent1" xfId="98" xr:uid="{00000000-0005-0000-0000-000053000000}"/>
    <cellStyle name="20% - Accent2" xfId="99" xr:uid="{00000000-0005-0000-0000-000054000000}"/>
    <cellStyle name="20% - Accent3" xfId="100" xr:uid="{00000000-0005-0000-0000-000055000000}"/>
    <cellStyle name="20% - Accent4" xfId="101" xr:uid="{00000000-0005-0000-0000-000056000000}"/>
    <cellStyle name="20% - Accent5" xfId="102" xr:uid="{00000000-0005-0000-0000-000057000000}"/>
    <cellStyle name="20% - Accent6" xfId="103" xr:uid="{00000000-0005-0000-0000-000058000000}"/>
    <cellStyle name="20% - Акцент1 2" xfId="104" xr:uid="{00000000-0005-0000-0000-000059000000}"/>
    <cellStyle name="20% - Акцент1 3" xfId="105" xr:uid="{00000000-0005-0000-0000-00005A000000}"/>
    <cellStyle name="20% - Акцент1 4" xfId="106" xr:uid="{00000000-0005-0000-0000-00005B000000}"/>
    <cellStyle name="20% - Акцент2 2" xfId="107" xr:uid="{00000000-0005-0000-0000-00005C000000}"/>
    <cellStyle name="20% - Акцент2 3" xfId="108" xr:uid="{00000000-0005-0000-0000-00005D000000}"/>
    <cellStyle name="20% - Акцент2 4" xfId="109" xr:uid="{00000000-0005-0000-0000-00005E000000}"/>
    <cellStyle name="20% - Акцент3 2" xfId="110" xr:uid="{00000000-0005-0000-0000-00005F000000}"/>
    <cellStyle name="20% - Акцент3 3" xfId="111" xr:uid="{00000000-0005-0000-0000-000060000000}"/>
    <cellStyle name="20% - Акцент3 4" xfId="112" xr:uid="{00000000-0005-0000-0000-000061000000}"/>
    <cellStyle name="20% - Акцент4 2" xfId="113" xr:uid="{00000000-0005-0000-0000-000062000000}"/>
    <cellStyle name="20% - Акцент4 3" xfId="114" xr:uid="{00000000-0005-0000-0000-000063000000}"/>
    <cellStyle name="20% - Акцент4 4" xfId="115" xr:uid="{00000000-0005-0000-0000-000064000000}"/>
    <cellStyle name="20% - Акцент5 2" xfId="116" xr:uid="{00000000-0005-0000-0000-000065000000}"/>
    <cellStyle name="20% - Акцент5 3" xfId="117" xr:uid="{00000000-0005-0000-0000-000066000000}"/>
    <cellStyle name="20% - Акцент5 4" xfId="118" xr:uid="{00000000-0005-0000-0000-000067000000}"/>
    <cellStyle name="20% - Акцент6 2" xfId="119" xr:uid="{00000000-0005-0000-0000-000068000000}"/>
    <cellStyle name="20% - Акцент6 3" xfId="120" xr:uid="{00000000-0005-0000-0000-000069000000}"/>
    <cellStyle name="20% - Акцент6 4" xfId="121" xr:uid="{00000000-0005-0000-0000-00006A000000}"/>
    <cellStyle name="40% - Accent1" xfId="122" xr:uid="{00000000-0005-0000-0000-00006B000000}"/>
    <cellStyle name="40% - Accent2" xfId="123" xr:uid="{00000000-0005-0000-0000-00006C000000}"/>
    <cellStyle name="40% - Accent3" xfId="124" xr:uid="{00000000-0005-0000-0000-00006D000000}"/>
    <cellStyle name="40% - Accent4" xfId="125" xr:uid="{00000000-0005-0000-0000-00006E000000}"/>
    <cellStyle name="40% - Accent5" xfId="126" xr:uid="{00000000-0005-0000-0000-00006F000000}"/>
    <cellStyle name="40% - Accent6" xfId="127" xr:uid="{00000000-0005-0000-0000-000070000000}"/>
    <cellStyle name="40% - Акцент1 2" xfId="128" xr:uid="{00000000-0005-0000-0000-000071000000}"/>
    <cellStyle name="40% - Акцент1 3" xfId="129" xr:uid="{00000000-0005-0000-0000-000072000000}"/>
    <cellStyle name="40% - Акцент1 4" xfId="130" xr:uid="{00000000-0005-0000-0000-000073000000}"/>
    <cellStyle name="40% - Акцент2 2" xfId="131" xr:uid="{00000000-0005-0000-0000-000074000000}"/>
    <cellStyle name="40% - Акцент2 3" xfId="132" xr:uid="{00000000-0005-0000-0000-000075000000}"/>
    <cellStyle name="40% - Акцент2 4" xfId="133" xr:uid="{00000000-0005-0000-0000-000076000000}"/>
    <cellStyle name="40% - Акцент3 2" xfId="134" xr:uid="{00000000-0005-0000-0000-000077000000}"/>
    <cellStyle name="40% - Акцент3 3" xfId="135" xr:uid="{00000000-0005-0000-0000-000078000000}"/>
    <cellStyle name="40% - Акцент3 4" xfId="136" xr:uid="{00000000-0005-0000-0000-000079000000}"/>
    <cellStyle name="40% - Акцент4 2" xfId="137" xr:uid="{00000000-0005-0000-0000-00007A000000}"/>
    <cellStyle name="40% - Акцент4 3" xfId="138" xr:uid="{00000000-0005-0000-0000-00007B000000}"/>
    <cellStyle name="40% - Акцент4 4" xfId="139" xr:uid="{00000000-0005-0000-0000-00007C000000}"/>
    <cellStyle name="40% - Акцент5 2" xfId="140" xr:uid="{00000000-0005-0000-0000-00007D000000}"/>
    <cellStyle name="40% - Акцент5 3" xfId="141" xr:uid="{00000000-0005-0000-0000-00007E000000}"/>
    <cellStyle name="40% - Акцент5 4" xfId="142" xr:uid="{00000000-0005-0000-0000-00007F000000}"/>
    <cellStyle name="40% - Акцент6 2" xfId="143" xr:uid="{00000000-0005-0000-0000-000080000000}"/>
    <cellStyle name="40% - Акцент6 3" xfId="144" xr:uid="{00000000-0005-0000-0000-000081000000}"/>
    <cellStyle name="40% - Акцент6 4" xfId="145" xr:uid="{00000000-0005-0000-0000-000082000000}"/>
    <cellStyle name="60% - Accent1" xfId="146" xr:uid="{00000000-0005-0000-0000-000083000000}"/>
    <cellStyle name="60% - Accent2" xfId="147" xr:uid="{00000000-0005-0000-0000-000084000000}"/>
    <cellStyle name="60% - Accent3" xfId="148" xr:uid="{00000000-0005-0000-0000-000085000000}"/>
    <cellStyle name="60% - Accent4" xfId="149" xr:uid="{00000000-0005-0000-0000-000086000000}"/>
    <cellStyle name="60% - Accent5" xfId="150" xr:uid="{00000000-0005-0000-0000-000087000000}"/>
    <cellStyle name="60% - Accent6" xfId="151" xr:uid="{00000000-0005-0000-0000-000088000000}"/>
    <cellStyle name="60% - Акцент1 2" xfId="152" xr:uid="{00000000-0005-0000-0000-000089000000}"/>
    <cellStyle name="60% - Акцент1 3" xfId="153" xr:uid="{00000000-0005-0000-0000-00008A000000}"/>
    <cellStyle name="60% - Акцент1 4" xfId="154" xr:uid="{00000000-0005-0000-0000-00008B000000}"/>
    <cellStyle name="60% - Акцент2 2" xfId="155" xr:uid="{00000000-0005-0000-0000-00008C000000}"/>
    <cellStyle name="60% - Акцент2 3" xfId="156" xr:uid="{00000000-0005-0000-0000-00008D000000}"/>
    <cellStyle name="60% - Акцент2 4" xfId="157" xr:uid="{00000000-0005-0000-0000-00008E000000}"/>
    <cellStyle name="60% - Акцент3 2" xfId="158" xr:uid="{00000000-0005-0000-0000-00008F000000}"/>
    <cellStyle name="60% - Акцент3 3" xfId="159" xr:uid="{00000000-0005-0000-0000-000090000000}"/>
    <cellStyle name="60% - Акцент3 4" xfId="160" xr:uid="{00000000-0005-0000-0000-000091000000}"/>
    <cellStyle name="60% - Акцент4 2" xfId="161" xr:uid="{00000000-0005-0000-0000-000092000000}"/>
    <cellStyle name="60% - Акцент4 3" xfId="162" xr:uid="{00000000-0005-0000-0000-000093000000}"/>
    <cellStyle name="60% - Акцент4 4" xfId="163" xr:uid="{00000000-0005-0000-0000-000094000000}"/>
    <cellStyle name="60% - Акцент5 2" xfId="164" xr:uid="{00000000-0005-0000-0000-000095000000}"/>
    <cellStyle name="60% - Акцент5 3" xfId="165" xr:uid="{00000000-0005-0000-0000-000096000000}"/>
    <cellStyle name="60% - Акцент5 4" xfId="166" xr:uid="{00000000-0005-0000-0000-000097000000}"/>
    <cellStyle name="60% - Акцент6 2" xfId="167" xr:uid="{00000000-0005-0000-0000-000098000000}"/>
    <cellStyle name="60% - Акцент6 3" xfId="168" xr:uid="{00000000-0005-0000-0000-000099000000}"/>
    <cellStyle name="60% - Акцент6 4" xfId="169" xr:uid="{00000000-0005-0000-0000-00009A000000}"/>
    <cellStyle name="6Code" xfId="170" xr:uid="{00000000-0005-0000-0000-00009B000000}"/>
    <cellStyle name="8pt" xfId="171" xr:uid="{00000000-0005-0000-0000-00009C000000}"/>
    <cellStyle name="Aaia?iue [0]_vaqduGfTSN7qyUJNWHRlcWo3H" xfId="172" xr:uid="{00000000-0005-0000-0000-00009D000000}"/>
    <cellStyle name="Aaia?iue_vaqduGfTSN7qyUJNWHRlcWo3H" xfId="173" xr:uid="{00000000-0005-0000-0000-00009E000000}"/>
    <cellStyle name="Äåíåæíûé [0]_vaqduGfTSN7qyUJNWHRlcWo3H" xfId="174" xr:uid="{00000000-0005-0000-0000-00009F000000}"/>
    <cellStyle name="Äåíåæíûé_vaqduGfTSN7qyUJNWHRlcWo3H" xfId="175" xr:uid="{00000000-0005-0000-0000-0000A0000000}"/>
    <cellStyle name="Accent1" xfId="176" xr:uid="{00000000-0005-0000-0000-0000A1000000}"/>
    <cellStyle name="Accent2" xfId="177" xr:uid="{00000000-0005-0000-0000-0000A2000000}"/>
    <cellStyle name="Accent3" xfId="178" xr:uid="{00000000-0005-0000-0000-0000A3000000}"/>
    <cellStyle name="Accent4" xfId="179" xr:uid="{00000000-0005-0000-0000-0000A4000000}"/>
    <cellStyle name="Accent5" xfId="180" xr:uid="{00000000-0005-0000-0000-0000A5000000}"/>
    <cellStyle name="Accent6" xfId="181" xr:uid="{00000000-0005-0000-0000-0000A6000000}"/>
    <cellStyle name="acct" xfId="182" xr:uid="{00000000-0005-0000-0000-0000A7000000}"/>
    <cellStyle name="AeE­ [0]_?A°??µAoC?" xfId="183" xr:uid="{00000000-0005-0000-0000-0000A8000000}"/>
    <cellStyle name="AeE­_?A°??µAoC?" xfId="184" xr:uid="{00000000-0005-0000-0000-0000A9000000}"/>
    <cellStyle name="Aeia?nnueea" xfId="185" xr:uid="{00000000-0005-0000-0000-0000AA000000}"/>
    <cellStyle name="AFE" xfId="186" xr:uid="{00000000-0005-0000-0000-0000AB000000}"/>
    <cellStyle name="Arial 10" xfId="187" xr:uid="{00000000-0005-0000-0000-0000AC000000}"/>
    <cellStyle name="Arial 12" xfId="188" xr:uid="{00000000-0005-0000-0000-0000AD000000}"/>
    <cellStyle name="AutoFormat Options" xfId="189" xr:uid="{00000000-0005-0000-0000-0000AE000000}"/>
    <cellStyle name="Availability" xfId="190" xr:uid="{00000000-0005-0000-0000-0000AF000000}"/>
    <cellStyle name="Bad" xfId="191" xr:uid="{00000000-0005-0000-0000-0000B0000000}"/>
    <cellStyle name="Balance" xfId="192" xr:uid="{00000000-0005-0000-0000-0000B1000000}"/>
    <cellStyle name="BalanceBold" xfId="193" xr:uid="{00000000-0005-0000-0000-0000B2000000}"/>
    <cellStyle name="BLACK" xfId="194" xr:uid="{00000000-0005-0000-0000-0000B3000000}"/>
    <cellStyle name="Blue" xfId="195" xr:uid="{00000000-0005-0000-0000-0000B4000000}"/>
    <cellStyle name="Body" xfId="196" xr:uid="{00000000-0005-0000-0000-0000B5000000}"/>
    <cellStyle name="British Pound" xfId="197" xr:uid="{00000000-0005-0000-0000-0000B6000000}"/>
    <cellStyle name="C?AO_?A°??µAoC?" xfId="198" xr:uid="{00000000-0005-0000-0000-0000B7000000}"/>
    <cellStyle name="Calc Currency (0)" xfId="199" xr:uid="{00000000-0005-0000-0000-0000B8000000}"/>
    <cellStyle name="Calculation" xfId="200" xr:uid="{00000000-0005-0000-0000-0000B9000000}"/>
    <cellStyle name="Case" xfId="201" xr:uid="{00000000-0005-0000-0000-0000BA000000}"/>
    <cellStyle name="Center Across" xfId="202" xr:uid="{00000000-0005-0000-0000-0000BB000000}"/>
    <cellStyle name="Check" xfId="203" xr:uid="{00000000-0005-0000-0000-0000BC000000}"/>
    <cellStyle name="Check Cell" xfId="204" xr:uid="{00000000-0005-0000-0000-0000BD000000}"/>
    <cellStyle name="Code" xfId="205" xr:uid="{00000000-0005-0000-0000-0000BE000000}"/>
    <cellStyle name="Column Heading" xfId="206" xr:uid="{00000000-0005-0000-0000-0000BF000000}"/>
    <cellStyle name="Comma [0]_laroux" xfId="207" xr:uid="{00000000-0005-0000-0000-0000C0000000}"/>
    <cellStyle name="Comma [1]" xfId="208" xr:uid="{00000000-0005-0000-0000-0000C1000000}"/>
    <cellStyle name="Comma 0" xfId="209" xr:uid="{00000000-0005-0000-0000-0000C2000000}"/>
    <cellStyle name="Comma 0*" xfId="210" xr:uid="{00000000-0005-0000-0000-0000C3000000}"/>
    <cellStyle name="Comma 2" xfId="211" xr:uid="{00000000-0005-0000-0000-0000C4000000}"/>
    <cellStyle name="Comma_laroux" xfId="212" xr:uid="{00000000-0005-0000-0000-0000C5000000}"/>
    <cellStyle name="Comma0" xfId="213" xr:uid="{00000000-0005-0000-0000-0000C6000000}"/>
    <cellStyle name="Currency [0]" xfId="214" xr:uid="{00000000-0005-0000-0000-0000C7000000}"/>
    <cellStyle name="Currency [1]" xfId="215" xr:uid="{00000000-0005-0000-0000-0000C8000000}"/>
    <cellStyle name="Currency 0" xfId="216" xr:uid="{00000000-0005-0000-0000-0000C9000000}"/>
    <cellStyle name="Currency 2" xfId="217" xr:uid="{00000000-0005-0000-0000-0000CA000000}"/>
    <cellStyle name="Currency EN" xfId="218" xr:uid="{00000000-0005-0000-0000-0000CB000000}"/>
    <cellStyle name="Currency RU" xfId="219" xr:uid="{00000000-0005-0000-0000-0000CC000000}"/>
    <cellStyle name="Currency RU calc" xfId="220" xr:uid="{00000000-0005-0000-0000-0000CD000000}"/>
    <cellStyle name="Currency RU_CP-P (2)" xfId="221" xr:uid="{00000000-0005-0000-0000-0000CE000000}"/>
    <cellStyle name="Currency_laroux" xfId="222" xr:uid="{00000000-0005-0000-0000-0000CF000000}"/>
    <cellStyle name="Currency0" xfId="223" xr:uid="{00000000-0005-0000-0000-0000D0000000}"/>
    <cellStyle name="Data" xfId="224" xr:uid="{00000000-0005-0000-0000-0000D1000000}"/>
    <cellStyle name="DataBold" xfId="225" xr:uid="{00000000-0005-0000-0000-0000D2000000}"/>
    <cellStyle name="Date" xfId="226" xr:uid="{00000000-0005-0000-0000-0000D3000000}"/>
    <cellStyle name="Date Aligned" xfId="227" xr:uid="{00000000-0005-0000-0000-0000D4000000}"/>
    <cellStyle name="Date EN" xfId="228" xr:uid="{00000000-0005-0000-0000-0000D5000000}"/>
    <cellStyle name="Date RU" xfId="229" xr:uid="{00000000-0005-0000-0000-0000D6000000}"/>
    <cellStyle name="Date_2-й уровень ЗСМК-НТМК-НКМК" xfId="230" xr:uid="{00000000-0005-0000-0000-0000D7000000}"/>
    <cellStyle name="Dec_0" xfId="231" xr:uid="{00000000-0005-0000-0000-0000D8000000}"/>
    <cellStyle name="Deviant" xfId="232" xr:uid="{00000000-0005-0000-0000-0000D9000000}"/>
    <cellStyle name="Dollars" xfId="233" xr:uid="{00000000-0005-0000-0000-0000DA000000}"/>
    <cellStyle name="Dotted Line" xfId="234" xr:uid="{00000000-0005-0000-0000-0000DB000000}"/>
    <cellStyle name="Double Accounting" xfId="235" xr:uid="{00000000-0005-0000-0000-0000DC000000}"/>
    <cellStyle name="Euro" xfId="236" xr:uid="{00000000-0005-0000-0000-0000DD000000}"/>
    <cellStyle name="Explanatory Text" xfId="237" xr:uid="{00000000-0005-0000-0000-0000DE000000}"/>
    <cellStyle name="Ezres [0]_Document" xfId="238" xr:uid="{00000000-0005-0000-0000-0000DF000000}"/>
    <cellStyle name="Ezres_Document" xfId="239" xr:uid="{00000000-0005-0000-0000-0000E0000000}"/>
    <cellStyle name="F2" xfId="240" xr:uid="{00000000-0005-0000-0000-0000E1000000}"/>
    <cellStyle name="F3" xfId="241" xr:uid="{00000000-0005-0000-0000-0000E2000000}"/>
    <cellStyle name="F4" xfId="242" xr:uid="{00000000-0005-0000-0000-0000E3000000}"/>
    <cellStyle name="F5" xfId="243" xr:uid="{00000000-0005-0000-0000-0000E4000000}"/>
    <cellStyle name="F6" xfId="244" xr:uid="{00000000-0005-0000-0000-0000E5000000}"/>
    <cellStyle name="F7" xfId="245" xr:uid="{00000000-0005-0000-0000-0000E6000000}"/>
    <cellStyle name="F8" xfId="246" xr:uid="{00000000-0005-0000-0000-0000E7000000}"/>
    <cellStyle name="Factor" xfId="247" xr:uid="{00000000-0005-0000-0000-0000E8000000}"/>
    <cellStyle name="Fixed" xfId="248" xr:uid="{00000000-0005-0000-0000-0000E9000000}"/>
    <cellStyle name="footer" xfId="249" xr:uid="{00000000-0005-0000-0000-0000EA000000}"/>
    <cellStyle name="Footnote" xfId="250" xr:uid="{00000000-0005-0000-0000-0000EB000000}"/>
    <cellStyle name="From" xfId="251" xr:uid="{00000000-0005-0000-0000-0000EC000000}"/>
    <cellStyle name="Good" xfId="252" xr:uid="{00000000-0005-0000-0000-0000ED000000}"/>
    <cellStyle name="Green" xfId="253" xr:uid="{00000000-0005-0000-0000-0000EE000000}"/>
    <cellStyle name="Hard Percent" xfId="254" xr:uid="{00000000-0005-0000-0000-0000EF000000}"/>
    <cellStyle name="Header" xfId="255" xr:uid="{00000000-0005-0000-0000-0000F0000000}"/>
    <cellStyle name="Header1" xfId="256" xr:uid="{00000000-0005-0000-0000-0000F1000000}"/>
    <cellStyle name="Header2" xfId="257" xr:uid="{00000000-0005-0000-0000-0000F2000000}"/>
    <cellStyle name="heading" xfId="258" xr:uid="{00000000-0005-0000-0000-0000F3000000}"/>
    <cellStyle name="Heading 1" xfId="259" xr:uid="{00000000-0005-0000-0000-0000F4000000}"/>
    <cellStyle name="Heading 2" xfId="260" xr:uid="{00000000-0005-0000-0000-0000F5000000}"/>
    <cellStyle name="Heading 3" xfId="261" xr:uid="{00000000-0005-0000-0000-0000F6000000}"/>
    <cellStyle name="Heading 4" xfId="262" xr:uid="{00000000-0005-0000-0000-0000F7000000}"/>
    <cellStyle name="HeadingS" xfId="263" xr:uid="{00000000-0005-0000-0000-0000F8000000}"/>
    <cellStyle name="Hide" xfId="264" xr:uid="{00000000-0005-0000-0000-0000F9000000}"/>
    <cellStyle name="Iau?iue_o10-n" xfId="265" xr:uid="{00000000-0005-0000-0000-0000FA000000}"/>
    <cellStyle name="Îáû÷íûé_vaqduGfTSN7qyUJNWHRlcWo3H" xfId="266" xr:uid="{00000000-0005-0000-0000-0000FB000000}"/>
    <cellStyle name="Input" xfId="267" xr:uid="{00000000-0005-0000-0000-0000FC000000}"/>
    <cellStyle name="Ioe?uaaaoayny aeia?nnueea" xfId="268" xr:uid="{00000000-0005-0000-0000-0000FD000000}"/>
    <cellStyle name="ISO" xfId="269" xr:uid="{00000000-0005-0000-0000-0000FE000000}"/>
    <cellStyle name="Komma [0]_Arcen" xfId="270" xr:uid="{00000000-0005-0000-0000-0000FF000000}"/>
    <cellStyle name="Komma_Arcen" xfId="271" xr:uid="{00000000-0005-0000-0000-000000010000}"/>
    <cellStyle name="Linked Cell" xfId="272" xr:uid="{00000000-0005-0000-0000-000001010000}"/>
    <cellStyle name="Milliers [0]_BUDGET" xfId="273" xr:uid="{00000000-0005-0000-0000-000002010000}"/>
    <cellStyle name="Milliers_BUDGET" xfId="274" xr:uid="{00000000-0005-0000-0000-000003010000}"/>
    <cellStyle name="Monétaire [0]_BUDGET" xfId="275" xr:uid="{00000000-0005-0000-0000-000004010000}"/>
    <cellStyle name="Monétaire_BUDGET" xfId="276" xr:uid="{00000000-0005-0000-0000-000005010000}"/>
    <cellStyle name="Multiple" xfId="277" xr:uid="{00000000-0005-0000-0000-000006010000}"/>
    <cellStyle name="Multiple [0]" xfId="278" xr:uid="{00000000-0005-0000-0000-000007010000}"/>
    <cellStyle name="Multiple [1]" xfId="279" xr:uid="{00000000-0005-0000-0000-000008010000}"/>
    <cellStyle name="Multiple_1 Dec" xfId="280" xr:uid="{00000000-0005-0000-0000-000009010000}"/>
    <cellStyle name="Neutral" xfId="281" xr:uid="{00000000-0005-0000-0000-00000A010000}"/>
    <cellStyle name="no dec" xfId="282" xr:uid="{00000000-0005-0000-0000-00000B010000}"/>
    <cellStyle name="Normal - Style1" xfId="283" xr:uid="{00000000-0005-0000-0000-00000C010000}"/>
    <cellStyle name="Normal 2" xfId="284" xr:uid="{00000000-0005-0000-0000-00000D010000}"/>
    <cellStyle name="Normál_1." xfId="285" xr:uid="{00000000-0005-0000-0000-00000E010000}"/>
    <cellStyle name="Normal_ASUS" xfId="286" xr:uid="{00000000-0005-0000-0000-00000F010000}"/>
    <cellStyle name="Normal1" xfId="287" xr:uid="{00000000-0005-0000-0000-000010010000}"/>
    <cellStyle name="NormalGB" xfId="288" xr:uid="{00000000-0005-0000-0000-000011010000}"/>
    <cellStyle name="normбlnм_laroux" xfId="289" xr:uid="{00000000-0005-0000-0000-000012010000}"/>
    <cellStyle name="Note" xfId="290" xr:uid="{00000000-0005-0000-0000-000013010000}"/>
    <cellStyle name="№йєРАІ_±вЕё" xfId="291" xr:uid="{00000000-0005-0000-0000-000014010000}"/>
    <cellStyle name="Organization" xfId="292" xr:uid="{00000000-0005-0000-0000-000015010000}"/>
    <cellStyle name="Output" xfId="293" xr:uid="{00000000-0005-0000-0000-000016010000}"/>
    <cellStyle name="Output Amounts" xfId="294" xr:uid="{00000000-0005-0000-0000-000017010000}"/>
    <cellStyle name="Output Column Headings" xfId="295" xr:uid="{00000000-0005-0000-0000-000018010000}"/>
    <cellStyle name="Output Line Items" xfId="296" xr:uid="{00000000-0005-0000-0000-000019010000}"/>
    <cellStyle name="Output Report Heading" xfId="297" xr:uid="{00000000-0005-0000-0000-00001A010000}"/>
    <cellStyle name="Output Report Title" xfId="298" xr:uid="{00000000-0005-0000-0000-00001B010000}"/>
    <cellStyle name="Outputtitle" xfId="299" xr:uid="{00000000-0005-0000-0000-00001C010000}"/>
    <cellStyle name="Paaotsikko" xfId="300" xr:uid="{00000000-0005-0000-0000-00001D010000}"/>
    <cellStyle name="Page Number" xfId="301" xr:uid="{00000000-0005-0000-0000-00001E010000}"/>
    <cellStyle name="Pénznem [0]_Document" xfId="302" xr:uid="{00000000-0005-0000-0000-00001F010000}"/>
    <cellStyle name="Pénznem_Document" xfId="303" xr:uid="{00000000-0005-0000-0000-000020010000}"/>
    <cellStyle name="Percent [0]" xfId="304" xr:uid="{00000000-0005-0000-0000-000021010000}"/>
    <cellStyle name="Percent [1]" xfId="305" xr:uid="{00000000-0005-0000-0000-000022010000}"/>
    <cellStyle name="PillarData" xfId="306" xr:uid="{00000000-0005-0000-0000-000023010000}"/>
    <cellStyle name="Price_Body" xfId="307" xr:uid="{00000000-0005-0000-0000-000024010000}"/>
    <cellStyle name="Pддotsikko" xfId="308" xr:uid="{00000000-0005-0000-0000-000025010000}"/>
    <cellStyle name="Red" xfId="309" xr:uid="{00000000-0005-0000-0000-000026010000}"/>
    <cellStyle name="Salomon Logo" xfId="310" xr:uid="{00000000-0005-0000-0000-000027010000}"/>
    <cellStyle name="ScotchRule" xfId="311" xr:uid="{00000000-0005-0000-0000-000028010000}"/>
    <cellStyle name="Single Accounting" xfId="312" xr:uid="{00000000-0005-0000-0000-000029010000}"/>
    <cellStyle name="small" xfId="313" xr:uid="{00000000-0005-0000-0000-00002A010000}"/>
    <cellStyle name="Standard_laroux" xfId="314" xr:uid="{00000000-0005-0000-0000-00002B010000}"/>
    <cellStyle name="Subtitle" xfId="315" xr:uid="{00000000-0005-0000-0000-00002C010000}"/>
    <cellStyle name="Table Head" xfId="316" xr:uid="{00000000-0005-0000-0000-00002D010000}"/>
    <cellStyle name="Table Head Aligned" xfId="317" xr:uid="{00000000-0005-0000-0000-00002E010000}"/>
    <cellStyle name="Table Head Blue" xfId="318" xr:uid="{00000000-0005-0000-0000-00002F010000}"/>
    <cellStyle name="Table Head Green" xfId="319" xr:uid="{00000000-0005-0000-0000-000030010000}"/>
    <cellStyle name="Table Head_Val_Sum_Graph" xfId="320" xr:uid="{00000000-0005-0000-0000-000031010000}"/>
    <cellStyle name="Table Text" xfId="321" xr:uid="{00000000-0005-0000-0000-000032010000}"/>
    <cellStyle name="Table Title" xfId="322" xr:uid="{00000000-0005-0000-0000-000033010000}"/>
    <cellStyle name="Table Units" xfId="323" xr:uid="{00000000-0005-0000-0000-000034010000}"/>
    <cellStyle name="Table_Header" xfId="324" xr:uid="{00000000-0005-0000-0000-000035010000}"/>
    <cellStyle name="Text 1" xfId="325" xr:uid="{00000000-0005-0000-0000-000036010000}"/>
    <cellStyle name="Text Head 1" xfId="326" xr:uid="{00000000-0005-0000-0000-000037010000}"/>
    <cellStyle name="Times 10" xfId="327" xr:uid="{00000000-0005-0000-0000-000038010000}"/>
    <cellStyle name="Times 12" xfId="328" xr:uid="{00000000-0005-0000-0000-000039010000}"/>
    <cellStyle name="Title" xfId="329" xr:uid="{00000000-0005-0000-0000-00003A010000}"/>
    <cellStyle name="To" xfId="330" xr:uid="{00000000-0005-0000-0000-00003B010000}"/>
    <cellStyle name="Total" xfId="331" xr:uid="{00000000-0005-0000-0000-00003C010000}"/>
    <cellStyle name="Underline_Single" xfId="332" xr:uid="{00000000-0005-0000-0000-00003D010000}"/>
    <cellStyle name="Valiotsikko" xfId="333" xr:uid="{00000000-0005-0000-0000-00003E010000}"/>
    <cellStyle name="Valuta [0]_Arcen" xfId="334" xr:uid="{00000000-0005-0000-0000-00003F010000}"/>
    <cellStyle name="Valuta_Arcen" xfId="335" xr:uid="{00000000-0005-0000-0000-000040010000}"/>
    <cellStyle name="Vдliotsikko" xfId="336" xr:uid="{00000000-0005-0000-0000-000041010000}"/>
    <cellStyle name="Warning Text" xfId="337" xr:uid="{00000000-0005-0000-0000-000042010000}"/>
    <cellStyle name="WIP" xfId="338" xr:uid="{00000000-0005-0000-0000-000043010000}"/>
    <cellStyle name="Wдhrung [0]_laroux" xfId="339" xr:uid="{00000000-0005-0000-0000-000044010000}"/>
    <cellStyle name="Wдhrung_laroux" xfId="340" xr:uid="{00000000-0005-0000-0000-000045010000}"/>
    <cellStyle name="year" xfId="341" xr:uid="{00000000-0005-0000-0000-000046010000}"/>
    <cellStyle name="Year EN" xfId="342" xr:uid="{00000000-0005-0000-0000-000047010000}"/>
    <cellStyle name="Year RU" xfId="343" xr:uid="{00000000-0005-0000-0000-000048010000}"/>
    <cellStyle name="Yen" xfId="344" xr:uid="{00000000-0005-0000-0000-000049010000}"/>
    <cellStyle name="Zero" xfId="345" xr:uid="{00000000-0005-0000-0000-00004A010000}"/>
    <cellStyle name="Акцент1 2" xfId="346" xr:uid="{00000000-0005-0000-0000-00004B010000}"/>
    <cellStyle name="Акцент1 3" xfId="347" xr:uid="{00000000-0005-0000-0000-00004C010000}"/>
    <cellStyle name="Акцент1 4" xfId="348" xr:uid="{00000000-0005-0000-0000-00004D010000}"/>
    <cellStyle name="Акцент2 2" xfId="349" xr:uid="{00000000-0005-0000-0000-00004E010000}"/>
    <cellStyle name="Акцент2 3" xfId="350" xr:uid="{00000000-0005-0000-0000-00004F010000}"/>
    <cellStyle name="Акцент2 4" xfId="351" xr:uid="{00000000-0005-0000-0000-000050010000}"/>
    <cellStyle name="Акцент3 2" xfId="352" xr:uid="{00000000-0005-0000-0000-000051010000}"/>
    <cellStyle name="Акцент3 3" xfId="353" xr:uid="{00000000-0005-0000-0000-000052010000}"/>
    <cellStyle name="Акцент3 4" xfId="354" xr:uid="{00000000-0005-0000-0000-000053010000}"/>
    <cellStyle name="Акцент4 2" xfId="355" xr:uid="{00000000-0005-0000-0000-000054010000}"/>
    <cellStyle name="Акцент4 3" xfId="356" xr:uid="{00000000-0005-0000-0000-000055010000}"/>
    <cellStyle name="Акцент4 4" xfId="357" xr:uid="{00000000-0005-0000-0000-000056010000}"/>
    <cellStyle name="Акцент5 2" xfId="358" xr:uid="{00000000-0005-0000-0000-000057010000}"/>
    <cellStyle name="Акцент5 3" xfId="359" xr:uid="{00000000-0005-0000-0000-000058010000}"/>
    <cellStyle name="Акцент5 4" xfId="360" xr:uid="{00000000-0005-0000-0000-000059010000}"/>
    <cellStyle name="Акцент6 2" xfId="361" xr:uid="{00000000-0005-0000-0000-00005A010000}"/>
    <cellStyle name="Акцент6 3" xfId="362" xr:uid="{00000000-0005-0000-0000-00005B010000}"/>
    <cellStyle name="Акцент6 4" xfId="363" xr:uid="{00000000-0005-0000-0000-00005C010000}"/>
    <cellStyle name="Беззащитный" xfId="364" xr:uid="{00000000-0005-0000-0000-00005D010000}"/>
    <cellStyle name="Ввод  2" xfId="365" xr:uid="{00000000-0005-0000-0000-00005E010000}"/>
    <cellStyle name="Ввод  3" xfId="366" xr:uid="{00000000-0005-0000-0000-00005F010000}"/>
    <cellStyle name="Ввод  4" xfId="367" xr:uid="{00000000-0005-0000-0000-000060010000}"/>
    <cellStyle name="Верт. заголовок" xfId="368" xr:uid="{00000000-0005-0000-0000-000061010000}"/>
    <cellStyle name="Вывод 2" xfId="369" xr:uid="{00000000-0005-0000-0000-000062010000}"/>
    <cellStyle name="Вывод 3" xfId="370" xr:uid="{00000000-0005-0000-0000-000063010000}"/>
    <cellStyle name="Вывод 4" xfId="371" xr:uid="{00000000-0005-0000-0000-000064010000}"/>
    <cellStyle name="Вычисление 2" xfId="372" xr:uid="{00000000-0005-0000-0000-000065010000}"/>
    <cellStyle name="Вычисление 3" xfId="373" xr:uid="{00000000-0005-0000-0000-000066010000}"/>
    <cellStyle name="Вычисление 4" xfId="374" xr:uid="{00000000-0005-0000-0000-000067010000}"/>
    <cellStyle name="Дата" xfId="375" xr:uid="{00000000-0005-0000-0000-000068010000}"/>
    <cellStyle name="Денежный (0)" xfId="376" xr:uid="{00000000-0005-0000-0000-000069010000}"/>
    <cellStyle name="ДЮё¶ [0]_±вЕё" xfId="377" xr:uid="{00000000-0005-0000-0000-00006A010000}"/>
    <cellStyle name="ДЮё¶_±вЕё" xfId="378" xr:uid="{00000000-0005-0000-0000-00006B010000}"/>
    <cellStyle name="ЕлИ­ [0]_±вЕё" xfId="379" xr:uid="{00000000-0005-0000-0000-00006C010000}"/>
    <cellStyle name="ЕлИ­_±вЕё" xfId="380" xr:uid="{00000000-0005-0000-0000-00006D010000}"/>
    <cellStyle name="Заг" xfId="381" xr:uid="{00000000-0005-0000-0000-00006E010000}"/>
    <cellStyle name="Заголовок" xfId="382" xr:uid="{00000000-0005-0000-0000-00006F010000}"/>
    <cellStyle name="Заголовок 1 1" xfId="383" xr:uid="{00000000-0005-0000-0000-000070010000}"/>
    <cellStyle name="Заголовок 1 2" xfId="384" xr:uid="{00000000-0005-0000-0000-000071010000}"/>
    <cellStyle name="Заголовок 1 3" xfId="385" xr:uid="{00000000-0005-0000-0000-000072010000}"/>
    <cellStyle name="Заголовок 1 4" xfId="386" xr:uid="{00000000-0005-0000-0000-000073010000}"/>
    <cellStyle name="Заголовок 2 2" xfId="387" xr:uid="{00000000-0005-0000-0000-000074010000}"/>
    <cellStyle name="Заголовок 2 3" xfId="388" xr:uid="{00000000-0005-0000-0000-000075010000}"/>
    <cellStyle name="Заголовок 2 4" xfId="389" xr:uid="{00000000-0005-0000-0000-000076010000}"/>
    <cellStyle name="Заголовок 3 2" xfId="390" xr:uid="{00000000-0005-0000-0000-000077010000}"/>
    <cellStyle name="Заголовок 3 3" xfId="391" xr:uid="{00000000-0005-0000-0000-000078010000}"/>
    <cellStyle name="Заголовок 3 4" xfId="392" xr:uid="{00000000-0005-0000-0000-000079010000}"/>
    <cellStyle name="Заголовок 4 2" xfId="393" xr:uid="{00000000-0005-0000-0000-00007A010000}"/>
    <cellStyle name="Заголовок 4 3" xfId="394" xr:uid="{00000000-0005-0000-0000-00007B010000}"/>
    <cellStyle name="Заголовок 4 4" xfId="395" xr:uid="{00000000-0005-0000-0000-00007C010000}"/>
    <cellStyle name="Заголовок таблицы" xfId="396" xr:uid="{00000000-0005-0000-0000-00007D010000}"/>
    <cellStyle name="Заголовок1" xfId="397" xr:uid="{00000000-0005-0000-0000-00007E010000}"/>
    <cellStyle name="Заголовок1 1" xfId="398" xr:uid="{00000000-0005-0000-0000-00007F010000}"/>
    <cellStyle name="Заголовок2" xfId="399" xr:uid="{00000000-0005-0000-0000-000080010000}"/>
    <cellStyle name="ЗаголовокСтолбца" xfId="400" xr:uid="{00000000-0005-0000-0000-000081010000}"/>
    <cellStyle name="Защитный" xfId="401" xr:uid="{00000000-0005-0000-0000-000082010000}"/>
    <cellStyle name="ЗҐБШ_±ё№МВчАМ" xfId="402" xr:uid="{00000000-0005-0000-0000-000083010000}"/>
    <cellStyle name="Значение" xfId="403" xr:uid="{00000000-0005-0000-0000-000084010000}"/>
    <cellStyle name="Итог 2" xfId="404" xr:uid="{00000000-0005-0000-0000-000085010000}"/>
    <cellStyle name="Итог 3" xfId="405" xr:uid="{00000000-0005-0000-0000-000086010000}"/>
    <cellStyle name="Итог 4" xfId="406" xr:uid="{00000000-0005-0000-0000-000087010000}"/>
    <cellStyle name="Код строки" xfId="407" xr:uid="{00000000-0005-0000-0000-000088010000}"/>
    <cellStyle name="Контрагенты 4" xfId="408" xr:uid="{00000000-0005-0000-0000-000089010000}"/>
    <cellStyle name="Контрольная ячейка 2" xfId="409" xr:uid="{00000000-0005-0000-0000-00008A010000}"/>
    <cellStyle name="Контрольная ячейка 3" xfId="410" xr:uid="{00000000-0005-0000-0000-00008B010000}"/>
    <cellStyle name="Контрольная ячейка 4" xfId="411" xr:uid="{00000000-0005-0000-0000-00008C010000}"/>
    <cellStyle name="Название 2" xfId="412" xr:uid="{00000000-0005-0000-0000-00008D010000}"/>
    <cellStyle name="Название 3" xfId="413" xr:uid="{00000000-0005-0000-0000-00008E010000}"/>
    <cellStyle name="Название 4" xfId="414" xr:uid="{00000000-0005-0000-0000-00008F010000}"/>
    <cellStyle name="Невидимый" xfId="415" xr:uid="{00000000-0005-0000-0000-000090010000}"/>
    <cellStyle name="недельный" xfId="416" xr:uid="{00000000-0005-0000-0000-000091010000}"/>
    <cellStyle name="Нейтральный 2" xfId="417" xr:uid="{00000000-0005-0000-0000-000092010000}"/>
    <cellStyle name="Нейтральный 3" xfId="418" xr:uid="{00000000-0005-0000-0000-000093010000}"/>
    <cellStyle name="Нейтральный 4" xfId="419" xr:uid="{00000000-0005-0000-0000-000094010000}"/>
    <cellStyle name="Обычный" xfId="0" builtinId="0"/>
    <cellStyle name="Обычный 10" xfId="11" xr:uid="{00000000-0005-0000-0000-000096010000}"/>
    <cellStyle name="Обычный 10 2" xfId="420" xr:uid="{00000000-0005-0000-0000-000097010000}"/>
    <cellStyle name="Обычный 10 3" xfId="421" xr:uid="{00000000-0005-0000-0000-000098010000}"/>
    <cellStyle name="Обычный 10 4" xfId="4" xr:uid="{00000000-0005-0000-0000-000099010000}"/>
    <cellStyle name="Обычный 10 4 2" xfId="422" xr:uid="{00000000-0005-0000-0000-00009A010000}"/>
    <cellStyle name="Обычный 11" xfId="3" xr:uid="{00000000-0005-0000-0000-00009B010000}"/>
    <cellStyle name="Обычный 11 2" xfId="423" xr:uid="{00000000-0005-0000-0000-00009C010000}"/>
    <cellStyle name="Обычный 11 2 2" xfId="424" xr:uid="{00000000-0005-0000-0000-00009D010000}"/>
    <cellStyle name="Обычный 11 2 2 2" xfId="12" xr:uid="{00000000-0005-0000-0000-00009E010000}"/>
    <cellStyle name="Обычный 11 2 2 3" xfId="425" xr:uid="{00000000-0005-0000-0000-00009F010000}"/>
    <cellStyle name="Обычный 11 2 3" xfId="426" xr:uid="{00000000-0005-0000-0000-0000A0010000}"/>
    <cellStyle name="Обычный 11 3" xfId="427" xr:uid="{00000000-0005-0000-0000-0000A1010000}"/>
    <cellStyle name="Обычный 11 3 2" xfId="428" xr:uid="{00000000-0005-0000-0000-0000A2010000}"/>
    <cellStyle name="Обычный 11 3 3" xfId="429" xr:uid="{00000000-0005-0000-0000-0000A3010000}"/>
    <cellStyle name="Обычный 11 4" xfId="430" xr:uid="{00000000-0005-0000-0000-0000A4010000}"/>
    <cellStyle name="Обычный 12" xfId="13" xr:uid="{00000000-0005-0000-0000-0000A5010000}"/>
    <cellStyle name="Обычный 12 2" xfId="431" xr:uid="{00000000-0005-0000-0000-0000A6010000}"/>
    <cellStyle name="Обычный 12 2 2" xfId="432" xr:uid="{00000000-0005-0000-0000-0000A7010000}"/>
    <cellStyle name="Обычный 13" xfId="433" xr:uid="{00000000-0005-0000-0000-0000A8010000}"/>
    <cellStyle name="Обычный 13 2" xfId="434" xr:uid="{00000000-0005-0000-0000-0000A9010000}"/>
    <cellStyle name="Обычный 13 2 2" xfId="435" xr:uid="{00000000-0005-0000-0000-0000AA010000}"/>
    <cellStyle name="Обычный 14" xfId="436" xr:uid="{00000000-0005-0000-0000-0000AB010000}"/>
    <cellStyle name="Обычный 14 2" xfId="437" xr:uid="{00000000-0005-0000-0000-0000AC010000}"/>
    <cellStyle name="Обычный 14 3" xfId="438" xr:uid="{00000000-0005-0000-0000-0000AD010000}"/>
    <cellStyle name="Обычный 14 4" xfId="439" xr:uid="{00000000-0005-0000-0000-0000AE010000}"/>
    <cellStyle name="Обычный 15" xfId="440" xr:uid="{00000000-0005-0000-0000-0000AF010000}"/>
    <cellStyle name="Обычный 15 2" xfId="441" xr:uid="{00000000-0005-0000-0000-0000B0010000}"/>
    <cellStyle name="Обычный 16" xfId="442" xr:uid="{00000000-0005-0000-0000-0000B1010000}"/>
    <cellStyle name="Обычный 17" xfId="443" xr:uid="{00000000-0005-0000-0000-0000B2010000}"/>
    <cellStyle name="Обычный 18" xfId="5" xr:uid="{00000000-0005-0000-0000-0000B3010000}"/>
    <cellStyle name="Обычный 19" xfId="1" xr:uid="{00000000-0005-0000-0000-0000B4010000}"/>
    <cellStyle name="Обычный 19 2" xfId="444" xr:uid="{00000000-0005-0000-0000-0000B5010000}"/>
    <cellStyle name="Обычный 2" xfId="6" xr:uid="{00000000-0005-0000-0000-0000B6010000}"/>
    <cellStyle name="Обычный 2 2" xfId="445" xr:uid="{00000000-0005-0000-0000-0000B7010000}"/>
    <cellStyle name="Обычный 2 2 2" xfId="446" xr:uid="{00000000-0005-0000-0000-0000B8010000}"/>
    <cellStyle name="Обычный 2 26 2" xfId="7" xr:uid="{00000000-0005-0000-0000-0000B9010000}"/>
    <cellStyle name="Обычный 2 3" xfId="447" xr:uid="{00000000-0005-0000-0000-0000BA010000}"/>
    <cellStyle name="Обычный 2 4" xfId="448" xr:uid="{00000000-0005-0000-0000-0000BB010000}"/>
    <cellStyle name="Обычный 2 5" xfId="449" xr:uid="{00000000-0005-0000-0000-0000BC010000}"/>
    <cellStyle name="Обычный 2 5 2" xfId="450" xr:uid="{00000000-0005-0000-0000-0000BD010000}"/>
    <cellStyle name="Обычный 2 5 2 2" xfId="451" xr:uid="{00000000-0005-0000-0000-0000BE010000}"/>
    <cellStyle name="Обычный 2 5 2 2 2" xfId="452" xr:uid="{00000000-0005-0000-0000-0000BF010000}"/>
    <cellStyle name="Обычный 2 6" xfId="10" xr:uid="{00000000-0005-0000-0000-0000C0010000}"/>
    <cellStyle name="Обычный 2 7" xfId="453" xr:uid="{00000000-0005-0000-0000-0000C1010000}"/>
    <cellStyle name="Обычный 2_Таблицы 2013 в ПЭТО" xfId="454" xr:uid="{00000000-0005-0000-0000-0000C2010000}"/>
    <cellStyle name="Обычный 20" xfId="455" xr:uid="{00000000-0005-0000-0000-0000C3010000}"/>
    <cellStyle name="Обычный 20 2" xfId="456" xr:uid="{00000000-0005-0000-0000-0000C4010000}"/>
    <cellStyle name="Обычный 21" xfId="457" xr:uid="{00000000-0005-0000-0000-0000C5010000}"/>
    <cellStyle name="Обычный 21 2" xfId="458" xr:uid="{00000000-0005-0000-0000-0000C6010000}"/>
    <cellStyle name="Обычный 22" xfId="459" xr:uid="{00000000-0005-0000-0000-0000C7010000}"/>
    <cellStyle name="Обычный 22 2" xfId="460" xr:uid="{00000000-0005-0000-0000-0000C8010000}"/>
    <cellStyle name="Обычный 23" xfId="461" xr:uid="{00000000-0005-0000-0000-0000C9010000}"/>
    <cellStyle name="Обычный 23 2" xfId="462" xr:uid="{00000000-0005-0000-0000-0000CA010000}"/>
    <cellStyle name="Обычный 25" xfId="463" xr:uid="{00000000-0005-0000-0000-0000CB010000}"/>
    <cellStyle name="Обычный 3" xfId="464" xr:uid="{00000000-0005-0000-0000-0000CC010000}"/>
    <cellStyle name="Обычный 3 2" xfId="465" xr:uid="{00000000-0005-0000-0000-0000CD010000}"/>
    <cellStyle name="Обычный 3 3" xfId="466" xr:uid="{00000000-0005-0000-0000-0000CE010000}"/>
    <cellStyle name="Обычный 3 4" xfId="467" xr:uid="{00000000-0005-0000-0000-0000CF010000}"/>
    <cellStyle name="Обычный 3 5" xfId="8" xr:uid="{00000000-0005-0000-0000-0000D0010000}"/>
    <cellStyle name="Обычный 3_ТП ХИМСИНТЕЗ v3" xfId="468" xr:uid="{00000000-0005-0000-0000-0000D1010000}"/>
    <cellStyle name="Обычный 4" xfId="9" xr:uid="{00000000-0005-0000-0000-0000D2010000}"/>
    <cellStyle name="Обычный 4 2" xfId="469" xr:uid="{00000000-0005-0000-0000-0000D3010000}"/>
    <cellStyle name="Обычный 4_ТП ХИМСИНТЕЗ v3" xfId="470" xr:uid="{00000000-0005-0000-0000-0000D4010000}"/>
    <cellStyle name="Обычный 5" xfId="471" xr:uid="{00000000-0005-0000-0000-0000D5010000}"/>
    <cellStyle name="Обычный 6" xfId="472" xr:uid="{00000000-0005-0000-0000-0000D6010000}"/>
    <cellStyle name="Обычный 7" xfId="473" xr:uid="{00000000-0005-0000-0000-0000D7010000}"/>
    <cellStyle name="Обычный 7 2" xfId="474" xr:uid="{00000000-0005-0000-0000-0000D8010000}"/>
    <cellStyle name="Обычный 7 2 2" xfId="475" xr:uid="{00000000-0005-0000-0000-0000D9010000}"/>
    <cellStyle name="Обычный 8" xfId="476" xr:uid="{00000000-0005-0000-0000-0000DA010000}"/>
    <cellStyle name="Обычный 8 2" xfId="477" xr:uid="{00000000-0005-0000-0000-0000DB010000}"/>
    <cellStyle name="Обычный 8 3" xfId="478" xr:uid="{00000000-0005-0000-0000-0000DC010000}"/>
    <cellStyle name="Обычный 9" xfId="479" xr:uid="{00000000-0005-0000-0000-0000DD010000}"/>
    <cellStyle name="Обычный_Приложение 9 к Регламенту" xfId="541" xr:uid="{EE0A2811-DA81-4ED4-8BA7-EB189F07F2F9}"/>
    <cellStyle name="Плохой 2" xfId="480" xr:uid="{00000000-0005-0000-0000-0000DE010000}"/>
    <cellStyle name="Плохой 3" xfId="481" xr:uid="{00000000-0005-0000-0000-0000DF010000}"/>
    <cellStyle name="Плохой 4" xfId="482" xr:uid="{00000000-0005-0000-0000-0000E0010000}"/>
    <cellStyle name="Пояснение 2" xfId="483" xr:uid="{00000000-0005-0000-0000-0000E1010000}"/>
    <cellStyle name="Пояснение 3" xfId="484" xr:uid="{00000000-0005-0000-0000-0000E2010000}"/>
    <cellStyle name="Пояснение 4" xfId="485" xr:uid="{00000000-0005-0000-0000-0000E3010000}"/>
    <cellStyle name="Примечание 2" xfId="486" xr:uid="{00000000-0005-0000-0000-0000E4010000}"/>
    <cellStyle name="Примечание 3" xfId="487" xr:uid="{00000000-0005-0000-0000-0000E5010000}"/>
    <cellStyle name="Примечание 4" xfId="488" xr:uid="{00000000-0005-0000-0000-0000E6010000}"/>
    <cellStyle name="Проверка" xfId="489" xr:uid="{00000000-0005-0000-0000-0000E7010000}"/>
    <cellStyle name="Процентный 2" xfId="490" xr:uid="{00000000-0005-0000-0000-0000E8010000}"/>
    <cellStyle name="Процентный 3" xfId="491" xr:uid="{00000000-0005-0000-0000-0000E9010000}"/>
    <cellStyle name="Процентный 4" xfId="492" xr:uid="{00000000-0005-0000-0000-0000EA010000}"/>
    <cellStyle name="Сводная" xfId="493" xr:uid="{00000000-0005-0000-0000-0000EB010000}"/>
    <cellStyle name="Связанная ячейка 2" xfId="494" xr:uid="{00000000-0005-0000-0000-0000EC010000}"/>
    <cellStyle name="Связанная ячейка 3" xfId="495" xr:uid="{00000000-0005-0000-0000-0000ED010000}"/>
    <cellStyle name="Связанная ячейка 4" xfId="496" xr:uid="{00000000-0005-0000-0000-0000EE010000}"/>
    <cellStyle name="Стиль 1" xfId="497" xr:uid="{00000000-0005-0000-0000-0000EF010000}"/>
    <cellStyle name="Стиль 2" xfId="498" xr:uid="{00000000-0005-0000-0000-0000F0010000}"/>
    <cellStyle name="Стиль 3" xfId="499" xr:uid="{00000000-0005-0000-0000-0000F1010000}"/>
    <cellStyle name="Стиль 4" xfId="500" xr:uid="{00000000-0005-0000-0000-0000F2010000}"/>
    <cellStyle name="Стиль 5" xfId="501" xr:uid="{00000000-0005-0000-0000-0000F3010000}"/>
    <cellStyle name="Стиль 6" xfId="502" xr:uid="{00000000-0005-0000-0000-0000F4010000}"/>
    <cellStyle name="Стиль 7" xfId="503" xr:uid="{00000000-0005-0000-0000-0000F5010000}"/>
    <cellStyle name="Стиль 8" xfId="504" xr:uid="{00000000-0005-0000-0000-0000F6010000}"/>
    <cellStyle name="Стиль 9" xfId="505" xr:uid="{00000000-0005-0000-0000-0000F7010000}"/>
    <cellStyle name="Субсчет" xfId="506" xr:uid="{00000000-0005-0000-0000-0000F8010000}"/>
    <cellStyle name="Счет" xfId="507" xr:uid="{00000000-0005-0000-0000-0000F9010000}"/>
    <cellStyle name="ТЕКСТ" xfId="508" xr:uid="{00000000-0005-0000-0000-0000FA010000}"/>
    <cellStyle name="Текст предупреждения 2" xfId="509" xr:uid="{00000000-0005-0000-0000-0000FB010000}"/>
    <cellStyle name="Текст предупреждения 3" xfId="510" xr:uid="{00000000-0005-0000-0000-0000FC010000}"/>
    <cellStyle name="Текст предупреждения 4" xfId="511" xr:uid="{00000000-0005-0000-0000-0000FD010000}"/>
    <cellStyle name="тонны" xfId="512" xr:uid="{00000000-0005-0000-0000-0000FE010000}"/>
    <cellStyle name="ТысРуб" xfId="513" xr:uid="{00000000-0005-0000-0000-0000FF010000}"/>
    <cellStyle name="Тысячи" xfId="514" xr:uid="{00000000-0005-0000-0000-000000020000}"/>
    <cellStyle name="Тысячи (0)" xfId="515" xr:uid="{00000000-0005-0000-0000-000001020000}"/>
    <cellStyle name="тысячи (000)" xfId="516" xr:uid="{00000000-0005-0000-0000-000002020000}"/>
    <cellStyle name="Тысячи [0.0]" xfId="517" xr:uid="{00000000-0005-0000-0000-000003020000}"/>
    <cellStyle name="Тысячи [0]_1 кв" xfId="518" xr:uid="{00000000-0005-0000-0000-000004020000}"/>
    <cellStyle name="Тысячи_ прибыль " xfId="519" xr:uid="{00000000-0005-0000-0000-000005020000}"/>
    <cellStyle name="Финансовый 10" xfId="520" xr:uid="{00000000-0005-0000-0000-000006020000}"/>
    <cellStyle name="Финансовый 10 2" xfId="521" xr:uid="{00000000-0005-0000-0000-000007020000}"/>
    <cellStyle name="Финансовый 11" xfId="522" xr:uid="{00000000-0005-0000-0000-000008020000}"/>
    <cellStyle name="Финансовый 2" xfId="523" xr:uid="{00000000-0005-0000-0000-000009020000}"/>
    <cellStyle name="Финансовый 2 2" xfId="524" xr:uid="{00000000-0005-0000-0000-00000A020000}"/>
    <cellStyle name="Финансовый 2 2 2" xfId="525" xr:uid="{00000000-0005-0000-0000-00000B020000}"/>
    <cellStyle name="Финансовый 3" xfId="526" xr:uid="{00000000-0005-0000-0000-00000C020000}"/>
    <cellStyle name="Финансовый 4" xfId="527" xr:uid="{00000000-0005-0000-0000-00000D020000}"/>
    <cellStyle name="Финансовый 5" xfId="528" xr:uid="{00000000-0005-0000-0000-00000E020000}"/>
    <cellStyle name="Финансовый 6" xfId="529" xr:uid="{00000000-0005-0000-0000-00000F020000}"/>
    <cellStyle name="Финансовый 7" xfId="2" xr:uid="{00000000-0005-0000-0000-000010020000}"/>
    <cellStyle name="Финансовый 8" xfId="530" xr:uid="{00000000-0005-0000-0000-000011020000}"/>
    <cellStyle name="Финансовый 8 2" xfId="14" xr:uid="{00000000-0005-0000-0000-000012020000}"/>
    <cellStyle name="Финансовый 9" xfId="531" xr:uid="{00000000-0005-0000-0000-000013020000}"/>
    <cellStyle name="Финансовый 9 2" xfId="532" xr:uid="{00000000-0005-0000-0000-000014020000}"/>
    <cellStyle name="Формула" xfId="533" xr:uid="{00000000-0005-0000-0000-000015020000}"/>
    <cellStyle name="ФормулаНаКонтроль_GRES.2007.5" xfId="534" xr:uid="{00000000-0005-0000-0000-000016020000}"/>
    <cellStyle name="Хороший 2" xfId="535" xr:uid="{00000000-0005-0000-0000-000017020000}"/>
    <cellStyle name="Хороший 3" xfId="536" xr:uid="{00000000-0005-0000-0000-000018020000}"/>
    <cellStyle name="Хороший 4" xfId="537" xr:uid="{00000000-0005-0000-0000-000019020000}"/>
    <cellStyle name="Џђћ–…ќ’ќ›‰" xfId="538" xr:uid="{00000000-0005-0000-0000-00001A020000}"/>
    <cellStyle name="Шапка таблицы" xfId="539" xr:uid="{00000000-0005-0000-0000-00001B020000}"/>
    <cellStyle name="ШАУ" xfId="540" xr:uid="{00000000-0005-0000-0000-00001C020000}"/>
  </cellStyles>
  <dxfs count="0"/>
  <tableStyles count="0" defaultTableStyle="TableStyleMedium2" defaultPivotStyle="PivotStyleMedium9"/>
  <colors>
    <mruColors>
      <color rgb="FFEBF1D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8752-11B1-4849-B931-393E18E9EF7B}">
  <dimension ref="A1:DS63"/>
  <sheetViews>
    <sheetView tabSelected="1" topLeftCell="A40" zoomScale="70" zoomScaleNormal="70" workbookViewId="0">
      <selection activeCell="E54" sqref="E54"/>
    </sheetView>
  </sheetViews>
  <sheetFormatPr defaultRowHeight="15.75" outlineLevelRow="1"/>
  <cols>
    <col min="1" max="1" width="28.28515625" style="1" customWidth="1"/>
    <col min="2" max="2" width="27.140625" style="1" customWidth="1"/>
    <col min="3" max="8" width="25.7109375" style="1" customWidth="1"/>
    <col min="9" max="9" width="30.7109375" style="1" customWidth="1"/>
    <col min="10" max="14" width="25.7109375" style="1" customWidth="1"/>
    <col min="15" max="15" width="30.7109375" style="1" customWidth="1"/>
    <col min="16" max="55" width="25.7109375" style="1" customWidth="1"/>
    <col min="56" max="85" width="30.7109375" style="1" customWidth="1"/>
    <col min="86" max="87" width="25.7109375" style="1" customWidth="1"/>
    <col min="88" max="88" width="30.7109375" style="1" customWidth="1"/>
    <col min="89" max="112" width="25.7109375" style="1" customWidth="1"/>
    <col min="113" max="123" width="23.140625" style="1" customWidth="1"/>
    <col min="124" max="16384" width="9.140625" style="1"/>
  </cols>
  <sheetData>
    <row r="1" spans="1:123" ht="57" hidden="1" customHeight="1">
      <c r="E1" s="198" t="s">
        <v>444</v>
      </c>
    </row>
    <row r="2" spans="1:123" ht="110.25" hidden="1">
      <c r="E2" s="198" t="s">
        <v>442</v>
      </c>
    </row>
    <row r="3" spans="1:123" ht="49.5" hidden="1" customHeight="1">
      <c r="E3" s="198" t="s">
        <v>445</v>
      </c>
    </row>
    <row r="4" spans="1:123" ht="47.25" customHeight="1">
      <c r="A4" s="228"/>
      <c r="B4" s="228"/>
      <c r="C4" s="228"/>
    </row>
    <row r="5" spans="1:123" ht="34.5" customHeight="1">
      <c r="A5" s="200" t="s">
        <v>452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23">
      <c r="B6" s="166"/>
      <c r="C6" s="166"/>
      <c r="R6" s="1">
        <v>1</v>
      </c>
      <c r="S6" s="1">
        <v>2</v>
      </c>
      <c r="T6" s="1">
        <v>3</v>
      </c>
      <c r="U6" s="1">
        <v>4</v>
      </c>
      <c r="V6" s="1">
        <v>5</v>
      </c>
      <c r="W6" s="1">
        <v>6</v>
      </c>
      <c r="X6" s="1">
        <v>7</v>
      </c>
      <c r="Y6" s="1">
        <v>8</v>
      </c>
      <c r="Z6" s="1">
        <v>9</v>
      </c>
      <c r="AA6" s="1">
        <v>10</v>
      </c>
      <c r="AB6" s="1">
        <v>11</v>
      </c>
      <c r="AC6" s="1">
        <v>12</v>
      </c>
      <c r="AD6" s="1">
        <v>13</v>
      </c>
      <c r="AE6" s="1">
        <v>14</v>
      </c>
      <c r="AF6" s="1">
        <v>15</v>
      </c>
      <c r="AG6" s="1">
        <v>16</v>
      </c>
      <c r="AH6" s="1">
        <v>17</v>
      </c>
      <c r="AI6" s="1">
        <v>18</v>
      </c>
      <c r="AJ6" s="1">
        <v>19</v>
      </c>
      <c r="AK6" s="1">
        <v>20</v>
      </c>
      <c r="AL6" s="1">
        <v>21</v>
      </c>
      <c r="AM6" s="1">
        <v>22</v>
      </c>
      <c r="AN6" s="1">
        <v>23</v>
      </c>
      <c r="AO6" s="1">
        <v>24</v>
      </c>
      <c r="AP6" s="1">
        <v>25</v>
      </c>
      <c r="AQ6" s="1">
        <v>26</v>
      </c>
      <c r="AR6" s="1">
        <v>27</v>
      </c>
      <c r="AS6" s="1">
        <v>28</v>
      </c>
      <c r="AT6" s="1">
        <v>29</v>
      </c>
      <c r="AU6" s="1">
        <v>30</v>
      </c>
      <c r="AV6" s="1">
        <v>31</v>
      </c>
      <c r="AW6" s="1">
        <v>32</v>
      </c>
      <c r="AX6" s="1">
        <v>33</v>
      </c>
      <c r="AY6" s="1">
        <v>34</v>
      </c>
      <c r="AZ6" s="1">
        <v>35</v>
      </c>
      <c r="BA6" s="1">
        <v>36</v>
      </c>
      <c r="BB6" s="1">
        <v>37</v>
      </c>
      <c r="BC6" s="1">
        <v>38</v>
      </c>
      <c r="BD6" s="1">
        <v>39</v>
      </c>
      <c r="BE6" s="1">
        <v>40</v>
      </c>
      <c r="BF6" s="1">
        <v>41</v>
      </c>
      <c r="BG6" s="1">
        <v>42</v>
      </c>
      <c r="BH6" s="1">
        <v>43</v>
      </c>
      <c r="BI6" s="1">
        <v>44</v>
      </c>
      <c r="BJ6" s="1">
        <v>45</v>
      </c>
      <c r="BK6" s="1">
        <v>46</v>
      </c>
      <c r="BL6" s="1">
        <v>47</v>
      </c>
      <c r="BM6" s="1">
        <v>48</v>
      </c>
      <c r="BN6" s="1">
        <v>49</v>
      </c>
      <c r="BO6" s="1">
        <v>50</v>
      </c>
      <c r="BP6" s="1">
        <v>51</v>
      </c>
      <c r="BQ6" s="1">
        <v>52</v>
      </c>
      <c r="BR6" s="1">
        <v>53</v>
      </c>
      <c r="BS6" s="1">
        <v>54</v>
      </c>
      <c r="BT6" s="1">
        <v>55</v>
      </c>
      <c r="BU6" s="1">
        <v>56</v>
      </c>
      <c r="BV6" s="1">
        <v>57</v>
      </c>
      <c r="BW6" s="1">
        <v>58</v>
      </c>
      <c r="BX6" s="1">
        <v>59</v>
      </c>
      <c r="BY6" s="1">
        <v>60</v>
      </c>
      <c r="BZ6" s="1">
        <v>61</v>
      </c>
      <c r="CA6" s="1">
        <v>62</v>
      </c>
      <c r="CB6" s="1">
        <v>63</v>
      </c>
      <c r="CC6" s="1">
        <v>64</v>
      </c>
      <c r="CD6" s="1">
        <v>65</v>
      </c>
      <c r="CE6" s="1">
        <v>66</v>
      </c>
      <c r="CF6" s="1">
        <v>67</v>
      </c>
      <c r="CG6" s="1">
        <v>68</v>
      </c>
      <c r="CH6" s="1">
        <v>69</v>
      </c>
      <c r="CI6" s="1">
        <v>70</v>
      </c>
      <c r="CJ6" s="1">
        <v>71</v>
      </c>
      <c r="CK6" s="1">
        <v>72</v>
      </c>
      <c r="CL6" s="1">
        <v>73</v>
      </c>
      <c r="CM6" s="1">
        <v>74</v>
      </c>
      <c r="CN6" s="1">
        <v>75</v>
      </c>
      <c r="CO6" s="1">
        <v>76</v>
      </c>
      <c r="CP6" s="1">
        <v>77</v>
      </c>
      <c r="CQ6" s="1">
        <v>78</v>
      </c>
      <c r="CR6" s="1">
        <v>79</v>
      </c>
      <c r="CS6" s="1">
        <v>80</v>
      </c>
      <c r="CT6" s="1">
        <v>81</v>
      </c>
      <c r="CU6" s="1">
        <v>82</v>
      </c>
      <c r="CV6" s="1">
        <v>83</v>
      </c>
      <c r="CW6" s="1">
        <v>84</v>
      </c>
      <c r="CX6" s="1">
        <v>85</v>
      </c>
      <c r="CY6" s="1">
        <v>86</v>
      </c>
      <c r="CZ6" s="1">
        <v>87</v>
      </c>
      <c r="DA6" s="1">
        <v>88</v>
      </c>
      <c r="DB6" s="1">
        <v>89</v>
      </c>
      <c r="DC6" s="1">
        <v>90</v>
      </c>
      <c r="DD6" s="1">
        <v>91</v>
      </c>
      <c r="DE6" s="1">
        <v>92</v>
      </c>
      <c r="DF6" s="1">
        <v>93</v>
      </c>
      <c r="DG6" s="1">
        <v>94</v>
      </c>
      <c r="DH6" s="1">
        <v>95</v>
      </c>
      <c r="DI6" s="1">
        <v>96</v>
      </c>
      <c r="DJ6" s="1">
        <v>97</v>
      </c>
      <c r="DK6" s="1">
        <v>98</v>
      </c>
      <c r="DL6" s="1">
        <v>99</v>
      </c>
      <c r="DM6" s="1">
        <v>100</v>
      </c>
      <c r="DN6" s="1">
        <v>101</v>
      </c>
      <c r="DO6" s="1">
        <v>102</v>
      </c>
      <c r="DP6" s="1">
        <v>103</v>
      </c>
      <c r="DQ6" s="1">
        <v>104</v>
      </c>
      <c r="DR6" s="1">
        <v>105</v>
      </c>
      <c r="DS6" s="1">
        <v>106</v>
      </c>
    </row>
    <row r="7" spans="1:123">
      <c r="A7" s="167" t="s">
        <v>0</v>
      </c>
      <c r="B7" s="167"/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18" t="s">
        <v>357</v>
      </c>
      <c r="S7" s="18" t="s">
        <v>358</v>
      </c>
      <c r="T7" s="18" t="s">
        <v>359</v>
      </c>
      <c r="U7" s="18" t="s">
        <v>360</v>
      </c>
      <c r="V7" s="18" t="s">
        <v>361</v>
      </c>
      <c r="W7" s="18" t="s">
        <v>362</v>
      </c>
      <c r="X7" s="18" t="s">
        <v>363</v>
      </c>
      <c r="Y7" s="18" t="s">
        <v>364</v>
      </c>
      <c r="Z7" s="18" t="s">
        <v>504</v>
      </c>
      <c r="AA7" s="18" t="s">
        <v>365</v>
      </c>
      <c r="AB7" s="18" t="s">
        <v>365</v>
      </c>
      <c r="AC7" s="18" t="s">
        <v>366</v>
      </c>
      <c r="AD7" s="18" t="s">
        <v>366</v>
      </c>
      <c r="AE7" s="18" t="s">
        <v>367</v>
      </c>
      <c r="AF7" s="18" t="s">
        <v>505</v>
      </c>
      <c r="AG7" s="19" t="s">
        <v>506</v>
      </c>
      <c r="AH7" s="19" t="s">
        <v>368</v>
      </c>
      <c r="AI7" s="19" t="s">
        <v>368</v>
      </c>
      <c r="AJ7" s="19" t="s">
        <v>369</v>
      </c>
      <c r="AK7" s="19" t="s">
        <v>370</v>
      </c>
      <c r="AL7" s="19" t="s">
        <v>370</v>
      </c>
      <c r="AM7" s="19" t="s">
        <v>371</v>
      </c>
      <c r="AN7" s="19" t="s">
        <v>371</v>
      </c>
      <c r="AO7" s="19" t="s">
        <v>372</v>
      </c>
      <c r="AP7" s="19" t="s">
        <v>373</v>
      </c>
      <c r="AQ7" s="19" t="s">
        <v>374</v>
      </c>
      <c r="AR7" s="19" t="s">
        <v>375</v>
      </c>
      <c r="AS7" s="19" t="s">
        <v>376</v>
      </c>
      <c r="AT7" s="19" t="s">
        <v>377</v>
      </c>
      <c r="AU7" s="19" t="s">
        <v>378</v>
      </c>
      <c r="AV7" s="19" t="s">
        <v>379</v>
      </c>
      <c r="AW7" s="19" t="s">
        <v>380</v>
      </c>
      <c r="AX7" s="19" t="s">
        <v>381</v>
      </c>
      <c r="AY7" s="19" t="s">
        <v>382</v>
      </c>
      <c r="AZ7" s="19" t="s">
        <v>383</v>
      </c>
      <c r="BA7" s="19" t="s">
        <v>384</v>
      </c>
      <c r="BB7" s="19" t="s">
        <v>385</v>
      </c>
      <c r="BC7" s="19" t="s">
        <v>386</v>
      </c>
      <c r="BD7" s="19" t="s">
        <v>387</v>
      </c>
      <c r="BE7" s="19" t="s">
        <v>388</v>
      </c>
      <c r="BF7" s="19" t="s">
        <v>389</v>
      </c>
      <c r="BG7" s="19" t="s">
        <v>389</v>
      </c>
      <c r="BH7" s="19" t="s">
        <v>390</v>
      </c>
      <c r="BI7" s="19" t="s">
        <v>507</v>
      </c>
      <c r="BJ7" s="19" t="s">
        <v>391</v>
      </c>
      <c r="BK7" s="19" t="s">
        <v>392</v>
      </c>
      <c r="BL7" s="19" t="s">
        <v>393</v>
      </c>
      <c r="BM7" s="19" t="s">
        <v>394</v>
      </c>
      <c r="BN7" s="19" t="s">
        <v>395</v>
      </c>
      <c r="BO7" s="19" t="s">
        <v>396</v>
      </c>
      <c r="BP7" s="19" t="s">
        <v>397</v>
      </c>
      <c r="BQ7" s="19" t="s">
        <v>398</v>
      </c>
      <c r="BR7" s="19" t="s">
        <v>399</v>
      </c>
      <c r="BS7" s="19" t="s">
        <v>400</v>
      </c>
      <c r="BT7" s="19" t="s">
        <v>400</v>
      </c>
      <c r="BU7" s="19" t="s">
        <v>401</v>
      </c>
      <c r="BV7" s="19" t="s">
        <v>401</v>
      </c>
      <c r="BW7" s="19" t="s">
        <v>402</v>
      </c>
      <c r="BX7" s="18" t="s">
        <v>508</v>
      </c>
      <c r="BY7" s="18" t="s">
        <v>403</v>
      </c>
      <c r="BZ7" s="19" t="s">
        <v>404</v>
      </c>
      <c r="CA7" s="19" t="s">
        <v>405</v>
      </c>
      <c r="CB7" s="19" t="s">
        <v>406</v>
      </c>
      <c r="CC7" s="19" t="s">
        <v>407</v>
      </c>
      <c r="CD7" s="19" t="s">
        <v>408</v>
      </c>
      <c r="CE7" s="19" t="s">
        <v>408</v>
      </c>
      <c r="CF7" s="19" t="s">
        <v>409</v>
      </c>
      <c r="CG7" s="19" t="s">
        <v>410</v>
      </c>
      <c r="CH7" s="19" t="s">
        <v>410</v>
      </c>
      <c r="CI7" s="19" t="s">
        <v>411</v>
      </c>
      <c r="CJ7" s="19" t="s">
        <v>411</v>
      </c>
      <c r="CK7" s="19" t="s">
        <v>514</v>
      </c>
      <c r="CL7" s="19" t="s">
        <v>412</v>
      </c>
      <c r="CM7" s="19" t="s">
        <v>412</v>
      </c>
      <c r="CN7" s="19" t="s">
        <v>413</v>
      </c>
      <c r="CO7" s="19" t="s">
        <v>413</v>
      </c>
      <c r="CP7" s="19" t="s">
        <v>516</v>
      </c>
      <c r="CQ7" s="19" t="s">
        <v>516</v>
      </c>
      <c r="CR7" s="19" t="s">
        <v>414</v>
      </c>
      <c r="CS7" s="19" t="s">
        <v>415</v>
      </c>
      <c r="CT7" s="19" t="s">
        <v>415</v>
      </c>
      <c r="CU7" s="19" t="s">
        <v>518</v>
      </c>
      <c r="CV7" s="19" t="s">
        <v>518</v>
      </c>
      <c r="CW7" s="19" t="s">
        <v>416</v>
      </c>
      <c r="CX7" s="19" t="s">
        <v>417</v>
      </c>
      <c r="CY7" s="19" t="s">
        <v>417</v>
      </c>
      <c r="CZ7" s="19" t="s">
        <v>520</v>
      </c>
      <c r="DA7" s="19" t="s">
        <v>522</v>
      </c>
      <c r="DB7" s="19" t="s">
        <v>524</v>
      </c>
      <c r="DC7" s="18" t="s">
        <v>418</v>
      </c>
      <c r="DD7" s="18" t="s">
        <v>418</v>
      </c>
      <c r="DE7" s="18" t="s">
        <v>419</v>
      </c>
      <c r="DF7" s="18" t="s">
        <v>526</v>
      </c>
      <c r="DG7" s="18" t="s">
        <v>420</v>
      </c>
      <c r="DH7" s="18" t="s">
        <v>420</v>
      </c>
      <c r="DI7" s="5" t="s">
        <v>421</v>
      </c>
      <c r="DJ7" s="5" t="s">
        <v>422</v>
      </c>
      <c r="DK7" s="5" t="s">
        <v>528</v>
      </c>
      <c r="DL7" s="5" t="s">
        <v>528</v>
      </c>
      <c r="DM7" s="5" t="s">
        <v>423</v>
      </c>
      <c r="DN7" s="5" t="s">
        <v>424</v>
      </c>
      <c r="DO7" s="5" t="s">
        <v>424</v>
      </c>
      <c r="DP7" s="5" t="s">
        <v>425</v>
      </c>
      <c r="DQ7" s="5" t="s">
        <v>425</v>
      </c>
      <c r="DR7" s="5" t="s">
        <v>426</v>
      </c>
      <c r="DS7" s="5" t="s">
        <v>426</v>
      </c>
    </row>
    <row r="8" spans="1:123">
      <c r="A8" s="160" t="s">
        <v>270</v>
      </c>
      <c r="B8" s="160"/>
      <c r="C8" s="160" t="s">
        <v>3</v>
      </c>
      <c r="D8" s="160" t="s">
        <v>4</v>
      </c>
      <c r="E8" s="161" t="s">
        <v>355</v>
      </c>
      <c r="F8" s="160" t="s">
        <v>268</v>
      </c>
      <c r="G8" s="163" t="s">
        <v>350</v>
      </c>
      <c r="H8" s="163" t="s">
        <v>269</v>
      </c>
      <c r="I8" s="163" t="s">
        <v>349</v>
      </c>
      <c r="J8" s="160" t="s">
        <v>1</v>
      </c>
      <c r="K8" s="160" t="s">
        <v>2</v>
      </c>
      <c r="L8" s="160" t="s">
        <v>276</v>
      </c>
      <c r="M8" s="160" t="s">
        <v>438</v>
      </c>
      <c r="N8" s="5" t="s">
        <v>343</v>
      </c>
      <c r="O8" s="5" t="s">
        <v>345</v>
      </c>
      <c r="P8" s="6" t="s">
        <v>346</v>
      </c>
      <c r="Q8" s="159" t="s">
        <v>274</v>
      </c>
      <c r="R8" s="18" t="s">
        <v>427</v>
      </c>
      <c r="S8" s="18" t="s">
        <v>427</v>
      </c>
      <c r="T8" s="18" t="s">
        <v>427</v>
      </c>
      <c r="U8" s="18" t="s">
        <v>427</v>
      </c>
      <c r="V8" s="18" t="s">
        <v>279</v>
      </c>
      <c r="W8" s="18" t="s">
        <v>427</v>
      </c>
      <c r="X8" s="18" t="s">
        <v>427</v>
      </c>
      <c r="Y8" s="18" t="s">
        <v>427</v>
      </c>
      <c r="Z8" s="18" t="s">
        <v>427</v>
      </c>
      <c r="AA8" s="18" t="s">
        <v>427</v>
      </c>
      <c r="AB8" s="18" t="s">
        <v>279</v>
      </c>
      <c r="AC8" s="18" t="s">
        <v>427</v>
      </c>
      <c r="AD8" s="18" t="s">
        <v>279</v>
      </c>
      <c r="AE8" s="18" t="s">
        <v>427</v>
      </c>
      <c r="AF8" s="18" t="s">
        <v>279</v>
      </c>
      <c r="AG8" s="19" t="s">
        <v>279</v>
      </c>
      <c r="AH8" s="19" t="s">
        <v>427</v>
      </c>
      <c r="AI8" s="19" t="s">
        <v>295</v>
      </c>
      <c r="AJ8" s="19" t="s">
        <v>427</v>
      </c>
      <c r="AK8" s="19" t="s">
        <v>427</v>
      </c>
      <c r="AL8" s="19" t="s">
        <v>295</v>
      </c>
      <c r="AM8" s="19" t="s">
        <v>427</v>
      </c>
      <c r="AN8" s="19" t="s">
        <v>295</v>
      </c>
      <c r="AO8" s="19" t="s">
        <v>427</v>
      </c>
      <c r="AP8" s="19" t="s">
        <v>427</v>
      </c>
      <c r="AQ8" s="19" t="s">
        <v>427</v>
      </c>
      <c r="AR8" s="19" t="s">
        <v>427</v>
      </c>
      <c r="AS8" s="19" t="s">
        <v>427</v>
      </c>
      <c r="AT8" s="19" t="s">
        <v>427</v>
      </c>
      <c r="AU8" s="19" t="s">
        <v>427</v>
      </c>
      <c r="AV8" s="19" t="s">
        <v>427</v>
      </c>
      <c r="AW8" s="19" t="s">
        <v>427</v>
      </c>
      <c r="AX8" s="19" t="s">
        <v>295</v>
      </c>
      <c r="AY8" s="19" t="s">
        <v>295</v>
      </c>
      <c r="AZ8" s="19" t="s">
        <v>295</v>
      </c>
      <c r="BA8" s="19" t="s">
        <v>295</v>
      </c>
      <c r="BB8" s="19" t="s">
        <v>295</v>
      </c>
      <c r="BC8" s="19" t="s">
        <v>295</v>
      </c>
      <c r="BD8" s="19" t="s">
        <v>295</v>
      </c>
      <c r="BE8" s="19" t="s">
        <v>295</v>
      </c>
      <c r="BF8" s="19" t="s">
        <v>427</v>
      </c>
      <c r="BG8" s="19" t="s">
        <v>295</v>
      </c>
      <c r="BH8" s="19" t="s">
        <v>427</v>
      </c>
      <c r="BI8" s="19" t="s">
        <v>427</v>
      </c>
      <c r="BJ8" s="19" t="s">
        <v>427</v>
      </c>
      <c r="BK8" s="19" t="s">
        <v>427</v>
      </c>
      <c r="BL8" s="19" t="s">
        <v>427</v>
      </c>
      <c r="BM8" s="19" t="s">
        <v>427</v>
      </c>
      <c r="BN8" s="19" t="s">
        <v>427</v>
      </c>
      <c r="BO8" s="19" t="s">
        <v>427</v>
      </c>
      <c r="BP8" s="19" t="s">
        <v>427</v>
      </c>
      <c r="BQ8" s="19" t="s">
        <v>427</v>
      </c>
      <c r="BR8" s="19" t="s">
        <v>295</v>
      </c>
      <c r="BS8" s="19" t="s">
        <v>427</v>
      </c>
      <c r="BT8" s="19" t="s">
        <v>295</v>
      </c>
      <c r="BU8" s="19" t="s">
        <v>427</v>
      </c>
      <c r="BV8" s="19" t="s">
        <v>295</v>
      </c>
      <c r="BW8" s="19" t="s">
        <v>295</v>
      </c>
      <c r="BX8" s="19" t="s">
        <v>295</v>
      </c>
      <c r="BY8" s="18" t="s">
        <v>279</v>
      </c>
      <c r="BZ8" s="19" t="s">
        <v>279</v>
      </c>
      <c r="CA8" s="19" t="s">
        <v>279</v>
      </c>
      <c r="CB8" s="19" t="s">
        <v>279</v>
      </c>
      <c r="CC8" s="19" t="s">
        <v>279</v>
      </c>
      <c r="CD8" s="19" t="s">
        <v>326</v>
      </c>
      <c r="CE8" s="19" t="s">
        <v>324</v>
      </c>
      <c r="CF8" s="19" t="s">
        <v>324</v>
      </c>
      <c r="CG8" s="19" t="s">
        <v>326</v>
      </c>
      <c r="CH8" s="19" t="s">
        <v>324</v>
      </c>
      <c r="CI8" s="19" t="s">
        <v>326</v>
      </c>
      <c r="CJ8" s="19" t="s">
        <v>324</v>
      </c>
      <c r="CK8" s="19" t="s">
        <v>326</v>
      </c>
      <c r="CL8" s="19" t="s">
        <v>326</v>
      </c>
      <c r="CM8" s="19" t="s">
        <v>324</v>
      </c>
      <c r="CN8" s="19" t="s">
        <v>326</v>
      </c>
      <c r="CO8" s="19" t="s">
        <v>324</v>
      </c>
      <c r="CP8" s="19" t="s">
        <v>326</v>
      </c>
      <c r="CQ8" s="19" t="s">
        <v>324</v>
      </c>
      <c r="CR8" s="19" t="s">
        <v>324</v>
      </c>
      <c r="CS8" s="19" t="s">
        <v>326</v>
      </c>
      <c r="CT8" s="19" t="s">
        <v>324</v>
      </c>
      <c r="CU8" s="19" t="s">
        <v>326</v>
      </c>
      <c r="CV8" s="19" t="s">
        <v>324</v>
      </c>
      <c r="CW8" s="19" t="s">
        <v>324</v>
      </c>
      <c r="CX8" s="19" t="s">
        <v>326</v>
      </c>
      <c r="CY8" s="19" t="s">
        <v>324</v>
      </c>
      <c r="CZ8" s="19" t="s">
        <v>324</v>
      </c>
      <c r="DA8" s="19" t="s">
        <v>324</v>
      </c>
      <c r="DB8" s="19" t="s">
        <v>324</v>
      </c>
      <c r="DC8" s="19" t="s">
        <v>326</v>
      </c>
      <c r="DD8" s="19" t="s">
        <v>324</v>
      </c>
      <c r="DE8" s="19" t="s">
        <v>324</v>
      </c>
      <c r="DF8" s="19" t="s">
        <v>324</v>
      </c>
      <c r="DG8" s="19" t="s">
        <v>326</v>
      </c>
      <c r="DH8" s="19" t="s">
        <v>324</v>
      </c>
      <c r="DI8" s="5" t="s">
        <v>324</v>
      </c>
      <c r="DJ8" s="5" t="s">
        <v>527</v>
      </c>
      <c r="DK8" s="5" t="s">
        <v>326</v>
      </c>
      <c r="DL8" s="5" t="s">
        <v>324</v>
      </c>
      <c r="DM8" s="5" t="s">
        <v>427</v>
      </c>
      <c r="DN8" s="5" t="s">
        <v>427</v>
      </c>
      <c r="DO8" s="5" t="s">
        <v>279</v>
      </c>
      <c r="DP8" s="5" t="s">
        <v>427</v>
      </c>
      <c r="DQ8" s="5" t="s">
        <v>279</v>
      </c>
      <c r="DR8" s="5" t="s">
        <v>279</v>
      </c>
      <c r="DS8" s="5" t="s">
        <v>531</v>
      </c>
    </row>
    <row r="9" spans="1:123" s="203" customFormat="1" ht="165.75" customHeight="1">
      <c r="A9" s="160"/>
      <c r="B9" s="160"/>
      <c r="C9" s="160"/>
      <c r="D9" s="160"/>
      <c r="E9" s="162"/>
      <c r="F9" s="160"/>
      <c r="G9" s="163"/>
      <c r="H9" s="163"/>
      <c r="I9" s="163"/>
      <c r="J9" s="160"/>
      <c r="K9" s="160"/>
      <c r="L9" s="160"/>
      <c r="M9" s="160"/>
      <c r="N9" s="201" t="s">
        <v>439</v>
      </c>
      <c r="O9" s="201" t="s">
        <v>440</v>
      </c>
      <c r="P9" s="201" t="s">
        <v>441</v>
      </c>
      <c r="Q9" s="159"/>
      <c r="R9" s="239" t="s">
        <v>503</v>
      </c>
      <c r="S9" s="239" t="s">
        <v>277</v>
      </c>
      <c r="T9" s="239" t="s">
        <v>278</v>
      </c>
      <c r="U9" s="239" t="s">
        <v>280</v>
      </c>
      <c r="V9" s="240" t="s">
        <v>281</v>
      </c>
      <c r="W9" s="239" t="s">
        <v>282</v>
      </c>
      <c r="X9" s="239" t="s">
        <v>283</v>
      </c>
      <c r="Y9" s="239" t="s">
        <v>284</v>
      </c>
      <c r="Z9" s="239" t="s">
        <v>285</v>
      </c>
      <c r="AA9" s="239" t="s">
        <v>286</v>
      </c>
      <c r="AB9" s="240" t="s">
        <v>286</v>
      </c>
      <c r="AC9" s="239" t="s">
        <v>287</v>
      </c>
      <c r="AD9" s="240" t="s">
        <v>287</v>
      </c>
      <c r="AE9" s="239" t="s">
        <v>288</v>
      </c>
      <c r="AF9" s="240" t="s">
        <v>289</v>
      </c>
      <c r="AG9" s="240" t="s">
        <v>290</v>
      </c>
      <c r="AH9" s="239" t="s">
        <v>428</v>
      </c>
      <c r="AI9" s="240" t="s">
        <v>428</v>
      </c>
      <c r="AJ9" s="239" t="s">
        <v>291</v>
      </c>
      <c r="AK9" s="239" t="s">
        <v>429</v>
      </c>
      <c r="AL9" s="240" t="s">
        <v>429</v>
      </c>
      <c r="AM9" s="239" t="s">
        <v>292</v>
      </c>
      <c r="AN9" s="240" t="s">
        <v>292</v>
      </c>
      <c r="AO9" s="239" t="s">
        <v>293</v>
      </c>
      <c r="AP9" s="239" t="s">
        <v>294</v>
      </c>
      <c r="AQ9" s="239" t="s">
        <v>296</v>
      </c>
      <c r="AR9" s="239" t="s">
        <v>297</v>
      </c>
      <c r="AS9" s="239" t="s">
        <v>298</v>
      </c>
      <c r="AT9" s="239" t="s">
        <v>299</v>
      </c>
      <c r="AU9" s="239" t="s">
        <v>300</v>
      </c>
      <c r="AV9" s="239" t="s">
        <v>301</v>
      </c>
      <c r="AW9" s="239" t="s">
        <v>302</v>
      </c>
      <c r="AX9" s="240" t="s">
        <v>303</v>
      </c>
      <c r="AY9" s="240" t="s">
        <v>304</v>
      </c>
      <c r="AZ9" s="240" t="s">
        <v>305</v>
      </c>
      <c r="BA9" s="240" t="s">
        <v>306</v>
      </c>
      <c r="BB9" s="240" t="s">
        <v>307</v>
      </c>
      <c r="BC9" s="240" t="s">
        <v>430</v>
      </c>
      <c r="BD9" s="240" t="s">
        <v>308</v>
      </c>
      <c r="BE9" s="240" t="s">
        <v>309</v>
      </c>
      <c r="BF9" s="239" t="s">
        <v>310</v>
      </c>
      <c r="BG9" s="240" t="s">
        <v>310</v>
      </c>
      <c r="BH9" s="239" t="s">
        <v>431</v>
      </c>
      <c r="BI9" s="239" t="s">
        <v>311</v>
      </c>
      <c r="BJ9" s="239" t="s">
        <v>312</v>
      </c>
      <c r="BK9" s="239" t="s">
        <v>313</v>
      </c>
      <c r="BL9" s="239" t="s">
        <v>314</v>
      </c>
      <c r="BM9" s="239" t="s">
        <v>315</v>
      </c>
      <c r="BN9" s="239" t="s">
        <v>316</v>
      </c>
      <c r="BO9" s="239" t="s">
        <v>317</v>
      </c>
      <c r="BP9" s="239" t="s">
        <v>318</v>
      </c>
      <c r="BQ9" s="239" t="s">
        <v>319</v>
      </c>
      <c r="BR9" s="240" t="s">
        <v>320</v>
      </c>
      <c r="BS9" s="239" t="s">
        <v>321</v>
      </c>
      <c r="BT9" s="240" t="s">
        <v>321</v>
      </c>
      <c r="BU9" s="239" t="s">
        <v>322</v>
      </c>
      <c r="BV9" s="240" t="s">
        <v>322</v>
      </c>
      <c r="BW9" s="240" t="s">
        <v>323</v>
      </c>
      <c r="BX9" s="240" t="s">
        <v>509</v>
      </c>
      <c r="BY9" s="240" t="s">
        <v>510</v>
      </c>
      <c r="BZ9" s="240" t="s">
        <v>511</v>
      </c>
      <c r="CA9" s="240" t="s">
        <v>512</v>
      </c>
      <c r="CB9" s="240" t="s">
        <v>432</v>
      </c>
      <c r="CC9" s="240" t="s">
        <v>513</v>
      </c>
      <c r="CD9" s="240" t="s">
        <v>433</v>
      </c>
      <c r="CE9" s="240" t="s">
        <v>433</v>
      </c>
      <c r="CF9" s="240" t="s">
        <v>325</v>
      </c>
      <c r="CG9" s="240" t="s">
        <v>327</v>
      </c>
      <c r="CH9" s="240" t="s">
        <v>327</v>
      </c>
      <c r="CI9" s="240" t="s">
        <v>328</v>
      </c>
      <c r="CJ9" s="240" t="s">
        <v>328</v>
      </c>
      <c r="CK9" s="240" t="s">
        <v>515</v>
      </c>
      <c r="CL9" s="240" t="s">
        <v>329</v>
      </c>
      <c r="CM9" s="240" t="s">
        <v>329</v>
      </c>
      <c r="CN9" s="240" t="s">
        <v>330</v>
      </c>
      <c r="CO9" s="240" t="s">
        <v>330</v>
      </c>
      <c r="CP9" s="240" t="s">
        <v>517</v>
      </c>
      <c r="CQ9" s="240" t="s">
        <v>517</v>
      </c>
      <c r="CR9" s="240" t="s">
        <v>331</v>
      </c>
      <c r="CS9" s="240" t="s">
        <v>332</v>
      </c>
      <c r="CT9" s="240" t="s">
        <v>332</v>
      </c>
      <c r="CU9" s="240" t="s">
        <v>519</v>
      </c>
      <c r="CV9" s="240" t="s">
        <v>519</v>
      </c>
      <c r="CW9" s="240" t="s">
        <v>434</v>
      </c>
      <c r="CX9" s="240" t="s">
        <v>435</v>
      </c>
      <c r="CY9" s="240" t="s">
        <v>435</v>
      </c>
      <c r="CZ9" s="240" t="s">
        <v>521</v>
      </c>
      <c r="DA9" s="240" t="s">
        <v>523</v>
      </c>
      <c r="DB9" s="240" t="s">
        <v>525</v>
      </c>
      <c r="DC9" s="240" t="s">
        <v>333</v>
      </c>
      <c r="DD9" s="240" t="s">
        <v>333</v>
      </c>
      <c r="DE9" s="240" t="s">
        <v>334</v>
      </c>
      <c r="DF9" s="240" t="s">
        <v>335</v>
      </c>
      <c r="DG9" s="240" t="s">
        <v>336</v>
      </c>
      <c r="DH9" s="240" t="s">
        <v>336</v>
      </c>
      <c r="DI9" s="247" t="s">
        <v>436</v>
      </c>
      <c r="DJ9" s="247" t="s">
        <v>437</v>
      </c>
      <c r="DK9" s="247" t="s">
        <v>529</v>
      </c>
      <c r="DL9" s="247" t="s">
        <v>529</v>
      </c>
      <c r="DM9" s="245" t="s">
        <v>530</v>
      </c>
      <c r="DN9" s="245" t="s">
        <v>337</v>
      </c>
      <c r="DO9" s="247" t="s">
        <v>337</v>
      </c>
      <c r="DP9" s="245" t="s">
        <v>338</v>
      </c>
      <c r="DQ9" s="247" t="s">
        <v>338</v>
      </c>
      <c r="DR9" s="247" t="s">
        <v>339</v>
      </c>
      <c r="DS9" s="247" t="s">
        <v>339</v>
      </c>
    </row>
    <row r="10" spans="1:123">
      <c r="A10" s="168" t="s">
        <v>493</v>
      </c>
      <c r="B10" s="168"/>
      <c r="C10" s="9"/>
      <c r="D10" s="9"/>
      <c r="E10" s="9"/>
      <c r="F10" s="9"/>
      <c r="G10" s="9"/>
      <c r="H10" s="10"/>
      <c r="I10" s="10"/>
      <c r="J10" s="9"/>
      <c r="K10" s="9"/>
      <c r="L10" s="9"/>
      <c r="M10" s="9"/>
      <c r="N10" s="20">
        <v>8191</v>
      </c>
      <c r="O10" s="20">
        <v>16747</v>
      </c>
      <c r="P10" s="20">
        <v>19259</v>
      </c>
      <c r="Q10" s="17"/>
      <c r="R10" s="241">
        <v>1042967.4928840016</v>
      </c>
      <c r="S10" s="241">
        <v>659369.39990808791</v>
      </c>
      <c r="T10" s="242">
        <v>1403827.0217417364</v>
      </c>
      <c r="U10" s="241">
        <v>1765338.4286950482</v>
      </c>
      <c r="V10" s="241">
        <v>802496.38948367373</v>
      </c>
      <c r="W10" s="241">
        <v>1773194.1158615984</v>
      </c>
      <c r="X10" s="241">
        <v>1501538.0484168723</v>
      </c>
      <c r="Y10" s="241">
        <v>819877.46289844764</v>
      </c>
      <c r="Z10" s="241">
        <v>1162084.5076361904</v>
      </c>
      <c r="AA10" s="241">
        <v>1574236.3391892982</v>
      </c>
      <c r="AB10" s="241">
        <v>3094994.9470526022</v>
      </c>
      <c r="AC10" s="241">
        <v>1915691.786336503</v>
      </c>
      <c r="AD10" s="241">
        <v>3199169.6346603325</v>
      </c>
      <c r="AE10" s="241">
        <v>2642851.9269625559</v>
      </c>
      <c r="AF10" s="241">
        <v>3498493.4354883628</v>
      </c>
      <c r="AG10" s="241">
        <v>2553669.3990666</v>
      </c>
      <c r="AH10" s="241">
        <v>2096254.8813281213</v>
      </c>
      <c r="AI10" s="241">
        <v>2381363.3666664488</v>
      </c>
      <c r="AJ10" s="241">
        <v>3287677.1121435822</v>
      </c>
      <c r="AK10" s="241">
        <v>3143917.6549326177</v>
      </c>
      <c r="AL10" s="241">
        <v>3573461.1719058459</v>
      </c>
      <c r="AM10" s="241">
        <v>2422401.3106167498</v>
      </c>
      <c r="AN10" s="241">
        <v>4294052.1031345399</v>
      </c>
      <c r="AO10" s="241">
        <v>1172772.9991536788</v>
      </c>
      <c r="AP10" s="241">
        <v>2655750.7971420009</v>
      </c>
      <c r="AQ10" s="241">
        <v>3070423.2296355739</v>
      </c>
      <c r="AR10" s="241">
        <v>1780927.4218782731</v>
      </c>
      <c r="AS10" s="241">
        <v>2710391.1181996549</v>
      </c>
      <c r="AT10" s="241">
        <v>2797955.4811718087</v>
      </c>
      <c r="AU10" s="241">
        <v>3421252.6491100504</v>
      </c>
      <c r="AV10" s="241">
        <v>2591498.1986587998</v>
      </c>
      <c r="AW10" s="241">
        <v>2218265.1486322498</v>
      </c>
      <c r="AX10" s="241">
        <v>1622454.9710013894</v>
      </c>
      <c r="AY10" s="241">
        <v>1516222.7750297145</v>
      </c>
      <c r="AZ10" s="241">
        <v>2952368.9959339895</v>
      </c>
      <c r="BA10" s="241">
        <v>3025802.7952061612</v>
      </c>
      <c r="BB10" s="243">
        <v>4096405.5689150072</v>
      </c>
      <c r="BC10" s="241">
        <v>2438595.8707518768</v>
      </c>
      <c r="BD10" s="241">
        <v>3025802.7952061612</v>
      </c>
      <c r="BE10" s="241">
        <v>3783586.4403897529</v>
      </c>
      <c r="BF10" s="241">
        <v>5142504.1907371543</v>
      </c>
      <c r="BG10" s="241">
        <v>3899238</v>
      </c>
      <c r="BH10" s="241">
        <v>6109149.6704163486</v>
      </c>
      <c r="BI10" s="241">
        <v>6763904.5269922549</v>
      </c>
      <c r="BJ10" s="241">
        <v>3899237.9999999995</v>
      </c>
      <c r="BK10" s="241">
        <v>7193233.7402000343</v>
      </c>
      <c r="BL10" s="241">
        <v>9414488.6107408348</v>
      </c>
      <c r="BM10" s="241">
        <v>10670537.416027192</v>
      </c>
      <c r="BN10" s="241">
        <v>8213403.0731574139</v>
      </c>
      <c r="BO10" s="241">
        <v>10102127.760522032</v>
      </c>
      <c r="BP10" s="241">
        <v>11094752.06054806</v>
      </c>
      <c r="BQ10" s="241">
        <v>7350209.309731924</v>
      </c>
      <c r="BR10" s="241">
        <v>7237211.2343524331</v>
      </c>
      <c r="BS10" s="241">
        <v>7654948.4213840682</v>
      </c>
      <c r="BT10" s="241">
        <v>8854543.5970483217</v>
      </c>
      <c r="BU10" s="241">
        <v>9774963.5755982157</v>
      </c>
      <c r="BV10" s="241">
        <v>8796097.8816048913</v>
      </c>
      <c r="BW10" s="241">
        <v>10544130.982589183</v>
      </c>
      <c r="BX10" s="241">
        <v>7384726.7795138936</v>
      </c>
      <c r="BY10" s="241">
        <v>2161892.4474614849</v>
      </c>
      <c r="BZ10" s="241">
        <v>76139.106207125442</v>
      </c>
      <c r="CA10" s="241">
        <v>567294.89675713156</v>
      </c>
      <c r="CB10" s="241">
        <v>307728.45684736944</v>
      </c>
      <c r="CC10" s="241">
        <v>51195.409872153825</v>
      </c>
      <c r="CD10" s="241">
        <v>23138.016100788016</v>
      </c>
      <c r="CE10" s="241">
        <v>33509.479477938621</v>
      </c>
      <c r="CF10" s="241">
        <v>33884.682592461548</v>
      </c>
      <c r="CG10" s="241">
        <v>22331.965571734709</v>
      </c>
      <c r="CH10" s="241">
        <v>22708.963086938595</v>
      </c>
      <c r="CI10" s="241">
        <v>23870.470418033925</v>
      </c>
      <c r="CJ10" s="241">
        <v>26427.013509262437</v>
      </c>
      <c r="CK10" s="241">
        <v>45620.2</v>
      </c>
      <c r="CL10" s="241">
        <v>2659.9353409532832</v>
      </c>
      <c r="CM10" s="241">
        <v>5383.7491607588991</v>
      </c>
      <c r="CN10" s="241">
        <v>5264.1840634364544</v>
      </c>
      <c r="CO10" s="241">
        <v>12355.530493441725</v>
      </c>
      <c r="CP10" s="241">
        <v>7647.4</v>
      </c>
      <c r="CQ10" s="241">
        <v>15020.4</v>
      </c>
      <c r="CR10" s="241">
        <v>5696.1</v>
      </c>
      <c r="CS10" s="241">
        <v>2160.6</v>
      </c>
      <c r="CT10" s="241">
        <v>5146.5555325379355</v>
      </c>
      <c r="CU10" s="241">
        <v>9452</v>
      </c>
      <c r="CV10" s="241">
        <v>7897.5</v>
      </c>
      <c r="CW10" s="241">
        <v>5696.1</v>
      </c>
      <c r="CX10" s="241">
        <v>7943.9</v>
      </c>
      <c r="CY10" s="241">
        <v>2843.7350295765345</v>
      </c>
      <c r="CZ10" s="241">
        <v>2693.9</v>
      </c>
      <c r="DA10" s="241">
        <v>3249.8</v>
      </c>
      <c r="DB10" s="241">
        <v>63245.3</v>
      </c>
      <c r="DC10" s="241">
        <v>23141.200000000001</v>
      </c>
      <c r="DD10" s="241">
        <v>23920.1</v>
      </c>
      <c r="DE10" s="241">
        <v>36345.300000000003</v>
      </c>
      <c r="DF10" s="241">
        <v>11156.9</v>
      </c>
      <c r="DG10" s="241">
        <v>14309.881844043617</v>
      </c>
      <c r="DH10" s="241">
        <v>17293.8</v>
      </c>
      <c r="DI10" s="246">
        <v>11411.6</v>
      </c>
      <c r="DJ10" s="246">
        <v>11775.3</v>
      </c>
      <c r="DK10" s="246">
        <v>2366.6</v>
      </c>
      <c r="DL10" s="246">
        <v>5789.7</v>
      </c>
      <c r="DM10" s="246">
        <v>21941.681750571268</v>
      </c>
      <c r="DN10" s="246">
        <v>33151.607928805526</v>
      </c>
      <c r="DO10" s="246">
        <v>406490.69600000005</v>
      </c>
      <c r="DP10" s="246">
        <v>41306.612044192647</v>
      </c>
      <c r="DQ10" s="246">
        <v>304978.35097903875</v>
      </c>
      <c r="DR10" s="246">
        <v>241551.43000000002</v>
      </c>
      <c r="DS10" s="246">
        <v>5008679.7379342197</v>
      </c>
    </row>
    <row r="11" spans="1:123">
      <c r="A11" s="168" t="s">
        <v>494</v>
      </c>
      <c r="B11" s="168"/>
      <c r="C11" s="15"/>
      <c r="D11" s="15"/>
      <c r="E11" s="15"/>
      <c r="F11" s="15"/>
      <c r="G11" s="15"/>
      <c r="H11" s="16"/>
      <c r="I11" s="16"/>
      <c r="J11" s="15"/>
      <c r="K11" s="15"/>
      <c r="L11" s="15"/>
      <c r="M11" s="9"/>
      <c r="N11" s="20">
        <f>N10*$B$51</f>
        <v>8535.0220000000008</v>
      </c>
      <c r="O11" s="20">
        <f>O10*$B$51</f>
        <v>17450.374</v>
      </c>
      <c r="P11" s="20">
        <f t="shared" ref="P11:CA11" si="0">P10*$B$51</f>
        <v>20067.878000000001</v>
      </c>
      <c r="Q11" s="20">
        <f t="shared" si="0"/>
        <v>0</v>
      </c>
      <c r="R11" s="244">
        <f t="shared" si="0"/>
        <v>1086772.1275851296</v>
      </c>
      <c r="S11" s="244">
        <f t="shared" si="0"/>
        <v>687062.91470422759</v>
      </c>
      <c r="T11" s="244">
        <f t="shared" si="0"/>
        <v>1462787.7566548893</v>
      </c>
      <c r="U11" s="244">
        <f t="shared" si="0"/>
        <v>1839482.6427002402</v>
      </c>
      <c r="V11" s="244">
        <f t="shared" si="0"/>
        <v>836201.2378419881</v>
      </c>
      <c r="W11" s="244">
        <f t="shared" si="0"/>
        <v>1847668.2687277857</v>
      </c>
      <c r="X11" s="244">
        <f t="shared" si="0"/>
        <v>1564602.646450381</v>
      </c>
      <c r="Y11" s="244">
        <f t="shared" si="0"/>
        <v>854312.31634018244</v>
      </c>
      <c r="Z11" s="244">
        <f t="shared" si="0"/>
        <v>1210892.0569569105</v>
      </c>
      <c r="AA11" s="244">
        <f t="shared" si="0"/>
        <v>1640354.2654352488</v>
      </c>
      <c r="AB11" s="244">
        <f t="shared" si="0"/>
        <v>3224984.7348288116</v>
      </c>
      <c r="AC11" s="244">
        <f t="shared" si="0"/>
        <v>1996150.8413626363</v>
      </c>
      <c r="AD11" s="244">
        <f t="shared" si="0"/>
        <v>3333534.7593160667</v>
      </c>
      <c r="AE11" s="244">
        <f t="shared" si="0"/>
        <v>2753851.7078949832</v>
      </c>
      <c r="AF11" s="244">
        <f t="shared" si="0"/>
        <v>3645430.1597788744</v>
      </c>
      <c r="AG11" s="244">
        <f t="shared" si="0"/>
        <v>2660923.5138273975</v>
      </c>
      <c r="AH11" s="244">
        <f t="shared" si="0"/>
        <v>2184297.5863439026</v>
      </c>
      <c r="AI11" s="244">
        <f t="shared" si="0"/>
        <v>2481380.6280664396</v>
      </c>
      <c r="AJ11" s="244">
        <f t="shared" si="0"/>
        <v>3425759.5508536128</v>
      </c>
      <c r="AK11" s="244">
        <f t="shared" si="0"/>
        <v>3275962.1964397877</v>
      </c>
      <c r="AL11" s="244">
        <f t="shared" si="0"/>
        <v>3723546.5411258917</v>
      </c>
      <c r="AM11" s="244">
        <f t="shared" si="0"/>
        <v>2524142.1656626533</v>
      </c>
      <c r="AN11" s="244">
        <f t="shared" si="0"/>
        <v>4474402.2914661905</v>
      </c>
      <c r="AO11" s="244">
        <f t="shared" si="0"/>
        <v>1222029.4651181332</v>
      </c>
      <c r="AP11" s="244">
        <f t="shared" si="0"/>
        <v>2767292.3306219652</v>
      </c>
      <c r="AQ11" s="244">
        <f t="shared" si="0"/>
        <v>3199381.0052802679</v>
      </c>
      <c r="AR11" s="244">
        <f t="shared" si="0"/>
        <v>1855726.3735971607</v>
      </c>
      <c r="AS11" s="244">
        <f t="shared" si="0"/>
        <v>2824227.5451640403</v>
      </c>
      <c r="AT11" s="244">
        <f t="shared" si="0"/>
        <v>2915469.6113810246</v>
      </c>
      <c r="AU11" s="244">
        <f t="shared" si="0"/>
        <v>3564945.2603726727</v>
      </c>
      <c r="AV11" s="244">
        <f t="shared" si="0"/>
        <v>2700341.1230024695</v>
      </c>
      <c r="AW11" s="244">
        <f t="shared" si="0"/>
        <v>2311432.2848748043</v>
      </c>
      <c r="AX11" s="244">
        <f t="shared" si="0"/>
        <v>1690598.0797834478</v>
      </c>
      <c r="AY11" s="244">
        <f t="shared" si="0"/>
        <v>1579904.1315809626</v>
      </c>
      <c r="AZ11" s="244">
        <f t="shared" si="0"/>
        <v>3076368.4937632172</v>
      </c>
      <c r="BA11" s="244">
        <f t="shared" si="0"/>
        <v>3152886.5126048201</v>
      </c>
      <c r="BB11" s="244">
        <f t="shared" si="0"/>
        <v>4268454.6028094376</v>
      </c>
      <c r="BC11" s="244">
        <f t="shared" si="0"/>
        <v>2541016.8973234557</v>
      </c>
      <c r="BD11" s="244">
        <f t="shared" si="0"/>
        <v>3152886.5126048201</v>
      </c>
      <c r="BE11" s="244">
        <f t="shared" si="0"/>
        <v>3942497.0708861225</v>
      </c>
      <c r="BF11" s="244">
        <f t="shared" si="0"/>
        <v>5358489.366748115</v>
      </c>
      <c r="BG11" s="244">
        <f t="shared" si="0"/>
        <v>4063005.9960000003</v>
      </c>
      <c r="BH11" s="244">
        <f t="shared" si="0"/>
        <v>6365733.9565738356</v>
      </c>
      <c r="BI11" s="244">
        <f t="shared" si="0"/>
        <v>7047988.5171259297</v>
      </c>
      <c r="BJ11" s="244">
        <f t="shared" si="0"/>
        <v>4063005.9959999998</v>
      </c>
      <c r="BK11" s="244">
        <f t="shared" si="0"/>
        <v>7495349.5572884362</v>
      </c>
      <c r="BL11" s="244">
        <f t="shared" si="0"/>
        <v>9809897.1323919501</v>
      </c>
      <c r="BM11" s="244">
        <f t="shared" si="0"/>
        <v>11118699.987500334</v>
      </c>
      <c r="BN11" s="244">
        <f t="shared" si="0"/>
        <v>8558366.0022300258</v>
      </c>
      <c r="BO11" s="244">
        <f t="shared" si="0"/>
        <v>10526417.126463957</v>
      </c>
      <c r="BP11" s="244">
        <f t="shared" si="0"/>
        <v>11560731.647091078</v>
      </c>
      <c r="BQ11" s="244">
        <f t="shared" si="0"/>
        <v>7658918.1007406646</v>
      </c>
      <c r="BR11" s="244">
        <f t="shared" si="0"/>
        <v>7541174.1061952356</v>
      </c>
      <c r="BS11" s="244">
        <f t="shared" si="0"/>
        <v>7976456.2550821993</v>
      </c>
      <c r="BT11" s="244">
        <f t="shared" si="0"/>
        <v>9226434.4281243514</v>
      </c>
      <c r="BU11" s="244">
        <f t="shared" si="0"/>
        <v>10185512.04577334</v>
      </c>
      <c r="BV11" s="244">
        <f t="shared" si="0"/>
        <v>9165533.9926322978</v>
      </c>
      <c r="BW11" s="244">
        <f t="shared" si="0"/>
        <v>10986984.48385793</v>
      </c>
      <c r="BX11" s="244">
        <f t="shared" si="0"/>
        <v>7694885.3042534776</v>
      </c>
      <c r="BY11" s="244">
        <f t="shared" si="0"/>
        <v>2252691.9302548673</v>
      </c>
      <c r="BZ11" s="244">
        <f t="shared" si="0"/>
        <v>79336.948667824719</v>
      </c>
      <c r="CA11" s="244">
        <f t="shared" si="0"/>
        <v>591121.28242093115</v>
      </c>
      <c r="CB11" s="244">
        <f t="shared" ref="CB11:DS11" si="1">CB10*$B$51</f>
        <v>320653.05203495896</v>
      </c>
      <c r="CC11" s="244">
        <f t="shared" si="1"/>
        <v>53345.617086784288</v>
      </c>
      <c r="CD11" s="244">
        <f t="shared" si="1"/>
        <v>24109.812777021114</v>
      </c>
      <c r="CE11" s="244">
        <f t="shared" si="1"/>
        <v>34916.877616012047</v>
      </c>
      <c r="CF11" s="244">
        <f t="shared" si="1"/>
        <v>35307.839261344932</v>
      </c>
      <c r="CG11" s="244">
        <f t="shared" si="1"/>
        <v>23269.908125747566</v>
      </c>
      <c r="CH11" s="244">
        <f t="shared" si="1"/>
        <v>23662.739536590016</v>
      </c>
      <c r="CI11" s="244">
        <f t="shared" si="1"/>
        <v>24873.03017559135</v>
      </c>
      <c r="CJ11" s="244">
        <f t="shared" si="1"/>
        <v>27536.948076651461</v>
      </c>
      <c r="CK11" s="244">
        <f t="shared" si="1"/>
        <v>47536.248399999997</v>
      </c>
      <c r="CL11" s="244">
        <f t="shared" si="1"/>
        <v>2771.6526252733211</v>
      </c>
      <c r="CM11" s="244">
        <f t="shared" si="1"/>
        <v>5609.8666255107728</v>
      </c>
      <c r="CN11" s="244">
        <f t="shared" si="1"/>
        <v>5485.2797941007857</v>
      </c>
      <c r="CO11" s="244">
        <f t="shared" si="1"/>
        <v>12874.462774166279</v>
      </c>
      <c r="CP11" s="244">
        <f t="shared" si="1"/>
        <v>7968.5907999999999</v>
      </c>
      <c r="CQ11" s="244">
        <f t="shared" si="1"/>
        <v>15651.256800000001</v>
      </c>
      <c r="CR11" s="244">
        <f t="shared" si="1"/>
        <v>5935.3362000000006</v>
      </c>
      <c r="CS11" s="244">
        <f t="shared" si="1"/>
        <v>2251.3452000000002</v>
      </c>
      <c r="CT11" s="244">
        <f t="shared" si="1"/>
        <v>5362.7108649045285</v>
      </c>
      <c r="CU11" s="244">
        <f t="shared" si="1"/>
        <v>9848.9840000000004</v>
      </c>
      <c r="CV11" s="244">
        <f t="shared" si="1"/>
        <v>8229.1949999999997</v>
      </c>
      <c r="CW11" s="244">
        <f t="shared" si="1"/>
        <v>5935.3362000000006</v>
      </c>
      <c r="CX11" s="244">
        <f t="shared" si="1"/>
        <v>8277.5437999999995</v>
      </c>
      <c r="CY11" s="244">
        <f t="shared" si="1"/>
        <v>2963.1719008187492</v>
      </c>
      <c r="CZ11" s="244">
        <f t="shared" si="1"/>
        <v>2807.0438000000004</v>
      </c>
      <c r="DA11" s="244">
        <f t="shared" si="1"/>
        <v>3386.2916000000005</v>
      </c>
      <c r="DB11" s="244">
        <f t="shared" si="1"/>
        <v>65901.602599999998</v>
      </c>
      <c r="DC11" s="244">
        <f t="shared" si="1"/>
        <v>24113.130400000002</v>
      </c>
      <c r="DD11" s="244">
        <f t="shared" si="1"/>
        <v>24924.744200000001</v>
      </c>
      <c r="DE11" s="244">
        <f t="shared" si="1"/>
        <v>37871.802600000003</v>
      </c>
      <c r="DF11" s="244">
        <f t="shared" si="1"/>
        <v>11625.489799999999</v>
      </c>
      <c r="DG11" s="244">
        <f t="shared" si="1"/>
        <v>14910.896881493449</v>
      </c>
      <c r="DH11" s="244">
        <f t="shared" si="1"/>
        <v>18020.139599999999</v>
      </c>
      <c r="DI11" s="246">
        <f t="shared" si="1"/>
        <v>11890.887200000001</v>
      </c>
      <c r="DJ11" s="246">
        <f t="shared" si="1"/>
        <v>12269.8626</v>
      </c>
      <c r="DK11" s="246">
        <f t="shared" si="1"/>
        <v>2465.9971999999998</v>
      </c>
      <c r="DL11" s="246">
        <f t="shared" si="1"/>
        <v>6032.8674000000001</v>
      </c>
      <c r="DM11" s="246">
        <f t="shared" si="1"/>
        <v>22863.232384095263</v>
      </c>
      <c r="DN11" s="246">
        <f t="shared" si="1"/>
        <v>34543.97546181536</v>
      </c>
      <c r="DO11" s="246">
        <f t="shared" si="1"/>
        <v>423563.30523200007</v>
      </c>
      <c r="DP11" s="246">
        <f t="shared" si="1"/>
        <v>43041.489750048742</v>
      </c>
      <c r="DQ11" s="246">
        <f t="shared" si="1"/>
        <v>317787.44172015839</v>
      </c>
      <c r="DR11" s="246">
        <f t="shared" si="1"/>
        <v>251696.59006000005</v>
      </c>
      <c r="DS11" s="246">
        <f t="shared" si="1"/>
        <v>5219044.286927457</v>
      </c>
    </row>
    <row r="12" spans="1:123" outlineLevel="1">
      <c r="A12" s="158" t="s">
        <v>271</v>
      </c>
      <c r="B12" s="11" t="s">
        <v>340</v>
      </c>
      <c r="C12" s="152"/>
      <c r="D12" s="152"/>
      <c r="E12" s="152"/>
      <c r="F12" s="152"/>
      <c r="G12" s="152"/>
      <c r="H12" s="152"/>
      <c r="I12" s="154"/>
      <c r="J12" s="154"/>
      <c r="K12" s="154"/>
      <c r="L12" s="154"/>
      <c r="M12" s="152"/>
      <c r="N12" s="152"/>
      <c r="O12" s="152"/>
      <c r="P12" s="152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</row>
    <row r="13" spans="1:123" outlineLevel="1">
      <c r="A13" s="158"/>
      <c r="B13" s="11" t="s">
        <v>341</v>
      </c>
      <c r="C13" s="153"/>
      <c r="D13" s="153"/>
      <c r="E13" s="153"/>
      <c r="F13" s="153"/>
      <c r="G13" s="153"/>
      <c r="H13" s="153"/>
      <c r="I13" s="155"/>
      <c r="J13" s="155"/>
      <c r="K13" s="155"/>
      <c r="L13" s="155"/>
      <c r="M13" s="153"/>
      <c r="N13" s="153"/>
      <c r="O13" s="153"/>
      <c r="P13" s="153"/>
      <c r="Q13" s="13">
        <f>SUM(R13:DS13)</f>
        <v>0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</row>
    <row r="14" spans="1:123" outlineLevel="1">
      <c r="A14" s="158"/>
      <c r="B14" s="11" t="s">
        <v>347</v>
      </c>
      <c r="C14" s="153"/>
      <c r="D14" s="153"/>
      <c r="E14" s="153"/>
      <c r="F14" s="153"/>
      <c r="G14" s="153"/>
      <c r="H14" s="153"/>
      <c r="I14" s="155"/>
      <c r="J14" s="155"/>
      <c r="K14" s="155"/>
      <c r="L14" s="155"/>
      <c r="M14" s="153"/>
      <c r="N14" s="153"/>
      <c r="O14" s="153"/>
      <c r="P14" s="153"/>
      <c r="Q14" s="13"/>
      <c r="R14" s="14">
        <f t="shared" ref="R14:CC14" si="2">IFERROR(R13/R12,0)</f>
        <v>0</v>
      </c>
      <c r="S14" s="14">
        <f t="shared" si="2"/>
        <v>0</v>
      </c>
      <c r="T14" s="14">
        <f t="shared" si="2"/>
        <v>0</v>
      </c>
      <c r="U14" s="14">
        <f t="shared" si="2"/>
        <v>0</v>
      </c>
      <c r="V14" s="14">
        <f t="shared" si="2"/>
        <v>0</v>
      </c>
      <c r="W14" s="14">
        <f t="shared" si="2"/>
        <v>0</v>
      </c>
      <c r="X14" s="14">
        <f t="shared" si="2"/>
        <v>0</v>
      </c>
      <c r="Y14" s="14">
        <f t="shared" si="2"/>
        <v>0</v>
      </c>
      <c r="Z14" s="14">
        <f t="shared" si="2"/>
        <v>0</v>
      </c>
      <c r="AA14" s="14">
        <f t="shared" si="2"/>
        <v>0</v>
      </c>
      <c r="AB14" s="14">
        <f t="shared" si="2"/>
        <v>0</v>
      </c>
      <c r="AC14" s="14">
        <f t="shared" si="2"/>
        <v>0</v>
      </c>
      <c r="AD14" s="14">
        <f t="shared" si="2"/>
        <v>0</v>
      </c>
      <c r="AE14" s="14">
        <f t="shared" si="2"/>
        <v>0</v>
      </c>
      <c r="AF14" s="14">
        <f t="shared" si="2"/>
        <v>0</v>
      </c>
      <c r="AG14" s="14">
        <f t="shared" si="2"/>
        <v>0</v>
      </c>
      <c r="AH14" s="14">
        <f t="shared" si="2"/>
        <v>0</v>
      </c>
      <c r="AI14" s="14">
        <f t="shared" si="2"/>
        <v>0</v>
      </c>
      <c r="AJ14" s="14">
        <f t="shared" si="2"/>
        <v>0</v>
      </c>
      <c r="AK14" s="14">
        <f t="shared" si="2"/>
        <v>0</v>
      </c>
      <c r="AL14" s="14">
        <f t="shared" si="2"/>
        <v>0</v>
      </c>
      <c r="AM14" s="14">
        <f t="shared" si="2"/>
        <v>0</v>
      </c>
      <c r="AN14" s="14">
        <f t="shared" si="2"/>
        <v>0</v>
      </c>
      <c r="AO14" s="14">
        <f t="shared" si="2"/>
        <v>0</v>
      </c>
      <c r="AP14" s="14">
        <f t="shared" si="2"/>
        <v>0</v>
      </c>
      <c r="AQ14" s="14">
        <f t="shared" si="2"/>
        <v>0</v>
      </c>
      <c r="AR14" s="14">
        <f t="shared" si="2"/>
        <v>0</v>
      </c>
      <c r="AS14" s="14">
        <f t="shared" si="2"/>
        <v>0</v>
      </c>
      <c r="AT14" s="14">
        <f t="shared" si="2"/>
        <v>0</v>
      </c>
      <c r="AU14" s="14">
        <f t="shared" si="2"/>
        <v>0</v>
      </c>
      <c r="AV14" s="14">
        <f t="shared" si="2"/>
        <v>0</v>
      </c>
      <c r="AW14" s="14">
        <f t="shared" si="2"/>
        <v>0</v>
      </c>
      <c r="AX14" s="14">
        <f t="shared" si="2"/>
        <v>0</v>
      </c>
      <c r="AY14" s="14">
        <f t="shared" si="2"/>
        <v>0</v>
      </c>
      <c r="AZ14" s="14">
        <f t="shared" si="2"/>
        <v>0</v>
      </c>
      <c r="BA14" s="14">
        <f t="shared" si="2"/>
        <v>0</v>
      </c>
      <c r="BB14" s="14">
        <f t="shared" si="2"/>
        <v>0</v>
      </c>
      <c r="BC14" s="14">
        <f t="shared" si="2"/>
        <v>0</v>
      </c>
      <c r="BD14" s="14">
        <f t="shared" si="2"/>
        <v>0</v>
      </c>
      <c r="BE14" s="14">
        <f t="shared" si="2"/>
        <v>0</v>
      </c>
      <c r="BF14" s="14">
        <f t="shared" si="2"/>
        <v>0</v>
      </c>
      <c r="BG14" s="14">
        <f t="shared" si="2"/>
        <v>0</v>
      </c>
      <c r="BH14" s="14">
        <f t="shared" si="2"/>
        <v>0</v>
      </c>
      <c r="BI14" s="14">
        <f t="shared" si="2"/>
        <v>0</v>
      </c>
      <c r="BJ14" s="14">
        <f t="shared" si="2"/>
        <v>0</v>
      </c>
      <c r="BK14" s="14">
        <f t="shared" si="2"/>
        <v>0</v>
      </c>
      <c r="BL14" s="14">
        <f t="shared" si="2"/>
        <v>0</v>
      </c>
      <c r="BM14" s="14">
        <f t="shared" si="2"/>
        <v>0</v>
      </c>
      <c r="BN14" s="14">
        <f t="shared" si="2"/>
        <v>0</v>
      </c>
      <c r="BO14" s="14">
        <f t="shared" si="2"/>
        <v>0</v>
      </c>
      <c r="BP14" s="14">
        <f t="shared" si="2"/>
        <v>0</v>
      </c>
      <c r="BQ14" s="14">
        <f t="shared" si="2"/>
        <v>0</v>
      </c>
      <c r="BR14" s="14">
        <f t="shared" si="2"/>
        <v>0</v>
      </c>
      <c r="BS14" s="14">
        <f t="shared" si="2"/>
        <v>0</v>
      </c>
      <c r="BT14" s="14">
        <f t="shared" si="2"/>
        <v>0</v>
      </c>
      <c r="BU14" s="14">
        <f t="shared" si="2"/>
        <v>0</v>
      </c>
      <c r="BV14" s="14">
        <f t="shared" si="2"/>
        <v>0</v>
      </c>
      <c r="BW14" s="14">
        <f t="shared" si="2"/>
        <v>0</v>
      </c>
      <c r="BX14" s="14">
        <f t="shared" si="2"/>
        <v>0</v>
      </c>
      <c r="BY14" s="14">
        <f t="shared" si="2"/>
        <v>0</v>
      </c>
      <c r="BZ14" s="14">
        <f t="shared" si="2"/>
        <v>0</v>
      </c>
      <c r="CA14" s="14">
        <f t="shared" si="2"/>
        <v>0</v>
      </c>
      <c r="CB14" s="14">
        <f t="shared" si="2"/>
        <v>0</v>
      </c>
      <c r="CC14" s="14">
        <f t="shared" si="2"/>
        <v>0</v>
      </c>
      <c r="CD14" s="14">
        <f t="shared" ref="CD14:DH14" si="3">IFERROR(CD13/CD12,0)</f>
        <v>0</v>
      </c>
      <c r="CE14" s="14">
        <f t="shared" si="3"/>
        <v>0</v>
      </c>
      <c r="CF14" s="14">
        <f t="shared" si="3"/>
        <v>0</v>
      </c>
      <c r="CG14" s="14">
        <f t="shared" si="3"/>
        <v>0</v>
      </c>
      <c r="CH14" s="14">
        <f t="shared" si="3"/>
        <v>0</v>
      </c>
      <c r="CI14" s="14">
        <f t="shared" si="3"/>
        <v>0</v>
      </c>
      <c r="CJ14" s="14">
        <f t="shared" si="3"/>
        <v>0</v>
      </c>
      <c r="CK14" s="14">
        <f t="shared" si="3"/>
        <v>0</v>
      </c>
      <c r="CL14" s="14">
        <f t="shared" si="3"/>
        <v>0</v>
      </c>
      <c r="CM14" s="14">
        <f t="shared" si="3"/>
        <v>0</v>
      </c>
      <c r="CN14" s="14">
        <f t="shared" si="3"/>
        <v>0</v>
      </c>
      <c r="CO14" s="14">
        <f t="shared" si="3"/>
        <v>0</v>
      </c>
      <c r="CP14" s="14">
        <f t="shared" si="3"/>
        <v>0</v>
      </c>
      <c r="CQ14" s="14">
        <f t="shared" si="3"/>
        <v>0</v>
      </c>
      <c r="CR14" s="14">
        <f t="shared" si="3"/>
        <v>0</v>
      </c>
      <c r="CS14" s="14">
        <f t="shared" si="3"/>
        <v>0</v>
      </c>
      <c r="CT14" s="14">
        <f t="shared" si="3"/>
        <v>0</v>
      </c>
      <c r="CU14" s="14">
        <f t="shared" si="3"/>
        <v>0</v>
      </c>
      <c r="CV14" s="14">
        <f t="shared" si="3"/>
        <v>0</v>
      </c>
      <c r="CW14" s="14">
        <f t="shared" si="3"/>
        <v>0</v>
      </c>
      <c r="CX14" s="14">
        <f t="shared" si="3"/>
        <v>0</v>
      </c>
      <c r="CY14" s="14">
        <f t="shared" si="3"/>
        <v>0</v>
      </c>
      <c r="CZ14" s="14">
        <f t="shared" si="3"/>
        <v>0</v>
      </c>
      <c r="DA14" s="14">
        <f t="shared" si="3"/>
        <v>0</v>
      </c>
      <c r="DB14" s="14">
        <f t="shared" si="3"/>
        <v>0</v>
      </c>
      <c r="DC14" s="14">
        <f t="shared" si="3"/>
        <v>0</v>
      </c>
      <c r="DD14" s="14">
        <f t="shared" si="3"/>
        <v>0</v>
      </c>
      <c r="DE14" s="14">
        <f t="shared" si="3"/>
        <v>0</v>
      </c>
      <c r="DF14" s="14">
        <f t="shared" si="3"/>
        <v>0</v>
      </c>
      <c r="DG14" s="14">
        <f t="shared" si="3"/>
        <v>0</v>
      </c>
      <c r="DH14" s="14">
        <f t="shared" si="3"/>
        <v>0</v>
      </c>
      <c r="DI14" s="210">
        <f t="shared" ref="DI14:DS14" si="4">IFERROR(DI13/DI12,0)</f>
        <v>0</v>
      </c>
      <c r="DJ14" s="210">
        <f t="shared" si="4"/>
        <v>0</v>
      </c>
      <c r="DK14" s="210">
        <f t="shared" si="4"/>
        <v>0</v>
      </c>
      <c r="DL14" s="210">
        <f t="shared" si="4"/>
        <v>0</v>
      </c>
      <c r="DM14" s="210">
        <f t="shared" si="4"/>
        <v>0</v>
      </c>
      <c r="DN14" s="210">
        <f t="shared" si="4"/>
        <v>0</v>
      </c>
      <c r="DO14" s="210">
        <f t="shared" si="4"/>
        <v>0</v>
      </c>
      <c r="DP14" s="210">
        <f t="shared" si="4"/>
        <v>0</v>
      </c>
      <c r="DQ14" s="210">
        <f t="shared" si="4"/>
        <v>0</v>
      </c>
      <c r="DR14" s="210">
        <f t="shared" si="4"/>
        <v>0</v>
      </c>
      <c r="DS14" s="210">
        <f t="shared" si="4"/>
        <v>0</v>
      </c>
    </row>
    <row r="15" spans="1:123" outlineLevel="1">
      <c r="A15" s="158" t="s">
        <v>272</v>
      </c>
      <c r="B15" s="11" t="s">
        <v>340</v>
      </c>
      <c r="C15" s="152"/>
      <c r="D15" s="152"/>
      <c r="E15" s="152"/>
      <c r="F15" s="152"/>
      <c r="G15" s="152"/>
      <c r="H15" s="152"/>
      <c r="I15" s="154"/>
      <c r="J15" s="154"/>
      <c r="K15" s="154"/>
      <c r="L15" s="154"/>
      <c r="M15" s="152"/>
      <c r="N15" s="152"/>
      <c r="O15" s="152"/>
      <c r="P15" s="152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</row>
    <row r="16" spans="1:123" outlineLevel="1">
      <c r="A16" s="158"/>
      <c r="B16" s="11" t="s">
        <v>341</v>
      </c>
      <c r="C16" s="153"/>
      <c r="D16" s="153"/>
      <c r="E16" s="153"/>
      <c r="F16" s="153"/>
      <c r="G16" s="153"/>
      <c r="H16" s="153"/>
      <c r="I16" s="155"/>
      <c r="J16" s="155"/>
      <c r="K16" s="155"/>
      <c r="L16" s="155"/>
      <c r="M16" s="153"/>
      <c r="N16" s="153"/>
      <c r="O16" s="153"/>
      <c r="P16" s="153"/>
      <c r="Q16" s="13">
        <f>SUM(R16:DS16)</f>
        <v>0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</row>
    <row r="17" spans="1:123" outlineLevel="1">
      <c r="A17" s="158"/>
      <c r="B17" s="11" t="s">
        <v>347</v>
      </c>
      <c r="C17" s="153"/>
      <c r="D17" s="153"/>
      <c r="E17" s="153"/>
      <c r="F17" s="153"/>
      <c r="G17" s="153"/>
      <c r="H17" s="153"/>
      <c r="I17" s="155"/>
      <c r="J17" s="155"/>
      <c r="K17" s="155"/>
      <c r="L17" s="155"/>
      <c r="M17" s="153"/>
      <c r="N17" s="153"/>
      <c r="O17" s="153"/>
      <c r="P17" s="153"/>
      <c r="Q17" s="13"/>
      <c r="R17" s="14">
        <f t="shared" ref="R17:CC17" si="5">IFERROR(R16/R15,0)</f>
        <v>0</v>
      </c>
      <c r="S17" s="14">
        <f t="shared" si="5"/>
        <v>0</v>
      </c>
      <c r="T17" s="14">
        <f t="shared" si="5"/>
        <v>0</v>
      </c>
      <c r="U17" s="14">
        <f t="shared" si="5"/>
        <v>0</v>
      </c>
      <c r="V17" s="14">
        <f t="shared" si="5"/>
        <v>0</v>
      </c>
      <c r="W17" s="14">
        <f t="shared" si="5"/>
        <v>0</v>
      </c>
      <c r="X17" s="14">
        <f t="shared" si="5"/>
        <v>0</v>
      </c>
      <c r="Y17" s="14">
        <f t="shared" si="5"/>
        <v>0</v>
      </c>
      <c r="Z17" s="14">
        <f t="shared" si="5"/>
        <v>0</v>
      </c>
      <c r="AA17" s="14">
        <f t="shared" si="5"/>
        <v>0</v>
      </c>
      <c r="AB17" s="14">
        <f t="shared" si="5"/>
        <v>0</v>
      </c>
      <c r="AC17" s="14">
        <f t="shared" si="5"/>
        <v>0</v>
      </c>
      <c r="AD17" s="14">
        <f t="shared" si="5"/>
        <v>0</v>
      </c>
      <c r="AE17" s="14">
        <f t="shared" si="5"/>
        <v>0</v>
      </c>
      <c r="AF17" s="14">
        <f t="shared" si="5"/>
        <v>0</v>
      </c>
      <c r="AG17" s="14">
        <f t="shared" si="5"/>
        <v>0</v>
      </c>
      <c r="AH17" s="14">
        <f t="shared" si="5"/>
        <v>0</v>
      </c>
      <c r="AI17" s="14">
        <f t="shared" si="5"/>
        <v>0</v>
      </c>
      <c r="AJ17" s="14">
        <f t="shared" si="5"/>
        <v>0</v>
      </c>
      <c r="AK17" s="14">
        <f t="shared" si="5"/>
        <v>0</v>
      </c>
      <c r="AL17" s="14">
        <f t="shared" si="5"/>
        <v>0</v>
      </c>
      <c r="AM17" s="14">
        <f t="shared" si="5"/>
        <v>0</v>
      </c>
      <c r="AN17" s="14">
        <f t="shared" si="5"/>
        <v>0</v>
      </c>
      <c r="AO17" s="14">
        <f t="shared" si="5"/>
        <v>0</v>
      </c>
      <c r="AP17" s="14">
        <f t="shared" si="5"/>
        <v>0</v>
      </c>
      <c r="AQ17" s="14">
        <f t="shared" si="5"/>
        <v>0</v>
      </c>
      <c r="AR17" s="14">
        <f t="shared" si="5"/>
        <v>0</v>
      </c>
      <c r="AS17" s="14">
        <f t="shared" si="5"/>
        <v>0</v>
      </c>
      <c r="AT17" s="14">
        <f t="shared" si="5"/>
        <v>0</v>
      </c>
      <c r="AU17" s="14">
        <f t="shared" si="5"/>
        <v>0</v>
      </c>
      <c r="AV17" s="14">
        <f t="shared" si="5"/>
        <v>0</v>
      </c>
      <c r="AW17" s="14">
        <f t="shared" si="5"/>
        <v>0</v>
      </c>
      <c r="AX17" s="14">
        <f t="shared" si="5"/>
        <v>0</v>
      </c>
      <c r="AY17" s="14">
        <f t="shared" si="5"/>
        <v>0</v>
      </c>
      <c r="AZ17" s="14">
        <f t="shared" si="5"/>
        <v>0</v>
      </c>
      <c r="BA17" s="14">
        <f t="shared" si="5"/>
        <v>0</v>
      </c>
      <c r="BB17" s="14">
        <f t="shared" si="5"/>
        <v>0</v>
      </c>
      <c r="BC17" s="14">
        <f t="shared" si="5"/>
        <v>0</v>
      </c>
      <c r="BD17" s="14">
        <f t="shared" si="5"/>
        <v>0</v>
      </c>
      <c r="BE17" s="14">
        <f t="shared" si="5"/>
        <v>0</v>
      </c>
      <c r="BF17" s="14">
        <f t="shared" si="5"/>
        <v>0</v>
      </c>
      <c r="BG17" s="14">
        <f t="shared" si="5"/>
        <v>0</v>
      </c>
      <c r="BH17" s="14">
        <f t="shared" si="5"/>
        <v>0</v>
      </c>
      <c r="BI17" s="14">
        <f t="shared" si="5"/>
        <v>0</v>
      </c>
      <c r="BJ17" s="14">
        <f t="shared" si="5"/>
        <v>0</v>
      </c>
      <c r="BK17" s="14">
        <f t="shared" si="5"/>
        <v>0</v>
      </c>
      <c r="BL17" s="14">
        <f t="shared" si="5"/>
        <v>0</v>
      </c>
      <c r="BM17" s="14">
        <f t="shared" si="5"/>
        <v>0</v>
      </c>
      <c r="BN17" s="14">
        <f t="shared" si="5"/>
        <v>0</v>
      </c>
      <c r="BO17" s="14">
        <f t="shared" si="5"/>
        <v>0</v>
      </c>
      <c r="BP17" s="14">
        <f t="shared" si="5"/>
        <v>0</v>
      </c>
      <c r="BQ17" s="14">
        <f t="shared" si="5"/>
        <v>0</v>
      </c>
      <c r="BR17" s="14">
        <f t="shared" si="5"/>
        <v>0</v>
      </c>
      <c r="BS17" s="14">
        <f t="shared" si="5"/>
        <v>0</v>
      </c>
      <c r="BT17" s="14">
        <f t="shared" si="5"/>
        <v>0</v>
      </c>
      <c r="BU17" s="14">
        <f t="shared" si="5"/>
        <v>0</v>
      </c>
      <c r="BV17" s="14">
        <f t="shared" si="5"/>
        <v>0</v>
      </c>
      <c r="BW17" s="14">
        <f t="shared" si="5"/>
        <v>0</v>
      </c>
      <c r="BX17" s="14">
        <f t="shared" si="5"/>
        <v>0</v>
      </c>
      <c r="BY17" s="14">
        <f t="shared" si="5"/>
        <v>0</v>
      </c>
      <c r="BZ17" s="14">
        <f t="shared" si="5"/>
        <v>0</v>
      </c>
      <c r="CA17" s="14">
        <f t="shared" si="5"/>
        <v>0</v>
      </c>
      <c r="CB17" s="14">
        <f t="shared" si="5"/>
        <v>0</v>
      </c>
      <c r="CC17" s="14">
        <f t="shared" si="5"/>
        <v>0</v>
      </c>
      <c r="CD17" s="14">
        <f t="shared" ref="CD17:DH17" si="6">IFERROR(CD16/CD15,0)</f>
        <v>0</v>
      </c>
      <c r="CE17" s="14">
        <f t="shared" si="6"/>
        <v>0</v>
      </c>
      <c r="CF17" s="14">
        <f t="shared" si="6"/>
        <v>0</v>
      </c>
      <c r="CG17" s="14">
        <f t="shared" si="6"/>
        <v>0</v>
      </c>
      <c r="CH17" s="14">
        <f t="shared" si="6"/>
        <v>0</v>
      </c>
      <c r="CI17" s="14">
        <f t="shared" si="6"/>
        <v>0</v>
      </c>
      <c r="CJ17" s="14">
        <f t="shared" si="6"/>
        <v>0</v>
      </c>
      <c r="CK17" s="14">
        <f t="shared" si="6"/>
        <v>0</v>
      </c>
      <c r="CL17" s="14">
        <f t="shared" si="6"/>
        <v>0</v>
      </c>
      <c r="CM17" s="14">
        <f t="shared" si="6"/>
        <v>0</v>
      </c>
      <c r="CN17" s="14">
        <f t="shared" si="6"/>
        <v>0</v>
      </c>
      <c r="CO17" s="14">
        <f t="shared" si="6"/>
        <v>0</v>
      </c>
      <c r="CP17" s="14">
        <f t="shared" si="6"/>
        <v>0</v>
      </c>
      <c r="CQ17" s="14">
        <f t="shared" si="6"/>
        <v>0</v>
      </c>
      <c r="CR17" s="14">
        <f t="shared" si="6"/>
        <v>0</v>
      </c>
      <c r="CS17" s="14">
        <f t="shared" si="6"/>
        <v>0</v>
      </c>
      <c r="CT17" s="14">
        <f t="shared" si="6"/>
        <v>0</v>
      </c>
      <c r="CU17" s="14">
        <f t="shared" si="6"/>
        <v>0</v>
      </c>
      <c r="CV17" s="14">
        <f t="shared" si="6"/>
        <v>0</v>
      </c>
      <c r="CW17" s="14">
        <f t="shared" si="6"/>
        <v>0</v>
      </c>
      <c r="CX17" s="14">
        <f t="shared" si="6"/>
        <v>0</v>
      </c>
      <c r="CY17" s="14">
        <f t="shared" si="6"/>
        <v>0</v>
      </c>
      <c r="CZ17" s="14">
        <f t="shared" si="6"/>
        <v>0</v>
      </c>
      <c r="DA17" s="14">
        <f t="shared" si="6"/>
        <v>0</v>
      </c>
      <c r="DB17" s="14">
        <f t="shared" si="6"/>
        <v>0</v>
      </c>
      <c r="DC17" s="14">
        <f t="shared" si="6"/>
        <v>0</v>
      </c>
      <c r="DD17" s="14">
        <f t="shared" si="6"/>
        <v>0</v>
      </c>
      <c r="DE17" s="14">
        <f t="shared" si="6"/>
        <v>0</v>
      </c>
      <c r="DF17" s="14">
        <f t="shared" si="6"/>
        <v>0</v>
      </c>
      <c r="DG17" s="14">
        <f t="shared" si="6"/>
        <v>0</v>
      </c>
      <c r="DH17" s="14">
        <f t="shared" si="6"/>
        <v>0</v>
      </c>
      <c r="DI17" s="210">
        <f t="shared" ref="DI17:DS17" si="7">IFERROR(DI16/DI15,0)</f>
        <v>0</v>
      </c>
      <c r="DJ17" s="210">
        <f t="shared" si="7"/>
        <v>0</v>
      </c>
      <c r="DK17" s="210">
        <f t="shared" si="7"/>
        <v>0</v>
      </c>
      <c r="DL17" s="210">
        <f t="shared" si="7"/>
        <v>0</v>
      </c>
      <c r="DM17" s="210">
        <f t="shared" si="7"/>
        <v>0</v>
      </c>
      <c r="DN17" s="210">
        <f t="shared" si="7"/>
        <v>0</v>
      </c>
      <c r="DO17" s="210">
        <f t="shared" si="7"/>
        <v>0</v>
      </c>
      <c r="DP17" s="210">
        <f t="shared" si="7"/>
        <v>0</v>
      </c>
      <c r="DQ17" s="210">
        <f t="shared" si="7"/>
        <v>0</v>
      </c>
      <c r="DR17" s="210">
        <f t="shared" si="7"/>
        <v>0</v>
      </c>
      <c r="DS17" s="210">
        <f t="shared" si="7"/>
        <v>0</v>
      </c>
    </row>
    <row r="18" spans="1:123" outlineLevel="1">
      <c r="A18" s="158" t="s">
        <v>273</v>
      </c>
      <c r="B18" s="11" t="s">
        <v>340</v>
      </c>
      <c r="C18" s="152"/>
      <c r="D18" s="152"/>
      <c r="E18" s="152"/>
      <c r="F18" s="152"/>
      <c r="G18" s="152"/>
      <c r="H18" s="152"/>
      <c r="I18" s="154"/>
      <c r="J18" s="154"/>
      <c r="K18" s="154"/>
      <c r="L18" s="154"/>
      <c r="M18" s="152"/>
      <c r="N18" s="152"/>
      <c r="O18" s="152"/>
      <c r="P18" s="152"/>
      <c r="Q18" s="13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</row>
    <row r="19" spans="1:123" outlineLevel="1">
      <c r="A19" s="158"/>
      <c r="B19" s="11" t="s">
        <v>341</v>
      </c>
      <c r="C19" s="153"/>
      <c r="D19" s="153"/>
      <c r="E19" s="153"/>
      <c r="F19" s="153"/>
      <c r="G19" s="153"/>
      <c r="H19" s="153"/>
      <c r="I19" s="155"/>
      <c r="J19" s="155"/>
      <c r="K19" s="155"/>
      <c r="L19" s="155"/>
      <c r="M19" s="153"/>
      <c r="N19" s="153"/>
      <c r="O19" s="153"/>
      <c r="P19" s="153"/>
      <c r="Q19" s="13">
        <f>SUM(R19:DS19)</f>
        <v>0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</row>
    <row r="20" spans="1:123" outlineLevel="1">
      <c r="A20" s="158"/>
      <c r="B20" s="11" t="s">
        <v>347</v>
      </c>
      <c r="C20" s="153"/>
      <c r="D20" s="153"/>
      <c r="E20" s="153"/>
      <c r="F20" s="153"/>
      <c r="G20" s="153"/>
      <c r="H20" s="153"/>
      <c r="I20" s="155"/>
      <c r="J20" s="155"/>
      <c r="K20" s="155"/>
      <c r="L20" s="155"/>
      <c r="M20" s="153"/>
      <c r="N20" s="153"/>
      <c r="O20" s="153"/>
      <c r="P20" s="153"/>
      <c r="Q20" s="13"/>
      <c r="R20" s="14">
        <f t="shared" ref="R20:CC20" si="8">IFERROR(R19/R18,0)</f>
        <v>0</v>
      </c>
      <c r="S20" s="14">
        <f t="shared" si="8"/>
        <v>0</v>
      </c>
      <c r="T20" s="14">
        <f t="shared" si="8"/>
        <v>0</v>
      </c>
      <c r="U20" s="14">
        <f t="shared" si="8"/>
        <v>0</v>
      </c>
      <c r="V20" s="14">
        <f t="shared" si="8"/>
        <v>0</v>
      </c>
      <c r="W20" s="14">
        <f t="shared" si="8"/>
        <v>0</v>
      </c>
      <c r="X20" s="14">
        <f t="shared" si="8"/>
        <v>0</v>
      </c>
      <c r="Y20" s="14">
        <f t="shared" si="8"/>
        <v>0</v>
      </c>
      <c r="Z20" s="14">
        <f t="shared" si="8"/>
        <v>0</v>
      </c>
      <c r="AA20" s="14">
        <f t="shared" si="8"/>
        <v>0</v>
      </c>
      <c r="AB20" s="14">
        <f t="shared" si="8"/>
        <v>0</v>
      </c>
      <c r="AC20" s="14">
        <f t="shared" si="8"/>
        <v>0</v>
      </c>
      <c r="AD20" s="14">
        <f t="shared" si="8"/>
        <v>0</v>
      </c>
      <c r="AE20" s="14">
        <f t="shared" si="8"/>
        <v>0</v>
      </c>
      <c r="AF20" s="14">
        <f t="shared" si="8"/>
        <v>0</v>
      </c>
      <c r="AG20" s="14">
        <f t="shared" si="8"/>
        <v>0</v>
      </c>
      <c r="AH20" s="14">
        <f t="shared" si="8"/>
        <v>0</v>
      </c>
      <c r="AI20" s="14">
        <f t="shared" si="8"/>
        <v>0</v>
      </c>
      <c r="AJ20" s="14">
        <f t="shared" si="8"/>
        <v>0</v>
      </c>
      <c r="AK20" s="14">
        <f t="shared" si="8"/>
        <v>0</v>
      </c>
      <c r="AL20" s="14">
        <f t="shared" si="8"/>
        <v>0</v>
      </c>
      <c r="AM20" s="14">
        <f t="shared" si="8"/>
        <v>0</v>
      </c>
      <c r="AN20" s="14">
        <f t="shared" si="8"/>
        <v>0</v>
      </c>
      <c r="AO20" s="14">
        <f t="shared" si="8"/>
        <v>0</v>
      </c>
      <c r="AP20" s="14">
        <f t="shared" si="8"/>
        <v>0</v>
      </c>
      <c r="AQ20" s="14">
        <f t="shared" si="8"/>
        <v>0</v>
      </c>
      <c r="AR20" s="14">
        <f t="shared" si="8"/>
        <v>0</v>
      </c>
      <c r="AS20" s="14">
        <f t="shared" si="8"/>
        <v>0</v>
      </c>
      <c r="AT20" s="14">
        <f t="shared" si="8"/>
        <v>0</v>
      </c>
      <c r="AU20" s="14">
        <f t="shared" si="8"/>
        <v>0</v>
      </c>
      <c r="AV20" s="14">
        <f t="shared" si="8"/>
        <v>0</v>
      </c>
      <c r="AW20" s="14">
        <f t="shared" si="8"/>
        <v>0</v>
      </c>
      <c r="AX20" s="14">
        <f t="shared" si="8"/>
        <v>0</v>
      </c>
      <c r="AY20" s="14">
        <f t="shared" si="8"/>
        <v>0</v>
      </c>
      <c r="AZ20" s="14">
        <f t="shared" si="8"/>
        <v>0</v>
      </c>
      <c r="BA20" s="14">
        <f t="shared" si="8"/>
        <v>0</v>
      </c>
      <c r="BB20" s="14">
        <f t="shared" si="8"/>
        <v>0</v>
      </c>
      <c r="BC20" s="14">
        <f t="shared" si="8"/>
        <v>0</v>
      </c>
      <c r="BD20" s="14">
        <f t="shared" si="8"/>
        <v>0</v>
      </c>
      <c r="BE20" s="14">
        <f t="shared" si="8"/>
        <v>0</v>
      </c>
      <c r="BF20" s="14">
        <f t="shared" si="8"/>
        <v>0</v>
      </c>
      <c r="BG20" s="14">
        <f t="shared" si="8"/>
        <v>0</v>
      </c>
      <c r="BH20" s="14">
        <f t="shared" si="8"/>
        <v>0</v>
      </c>
      <c r="BI20" s="14">
        <f t="shared" si="8"/>
        <v>0</v>
      </c>
      <c r="BJ20" s="14">
        <f t="shared" si="8"/>
        <v>0</v>
      </c>
      <c r="BK20" s="14">
        <f t="shared" si="8"/>
        <v>0</v>
      </c>
      <c r="BL20" s="14">
        <f t="shared" si="8"/>
        <v>0</v>
      </c>
      <c r="BM20" s="14">
        <f t="shared" si="8"/>
        <v>0</v>
      </c>
      <c r="BN20" s="14">
        <f t="shared" si="8"/>
        <v>0</v>
      </c>
      <c r="BO20" s="14">
        <f t="shared" si="8"/>
        <v>0</v>
      </c>
      <c r="BP20" s="14">
        <f t="shared" si="8"/>
        <v>0</v>
      </c>
      <c r="BQ20" s="14">
        <f t="shared" si="8"/>
        <v>0</v>
      </c>
      <c r="BR20" s="14">
        <f t="shared" si="8"/>
        <v>0</v>
      </c>
      <c r="BS20" s="14">
        <f t="shared" si="8"/>
        <v>0</v>
      </c>
      <c r="BT20" s="14">
        <f t="shared" si="8"/>
        <v>0</v>
      </c>
      <c r="BU20" s="14">
        <f t="shared" si="8"/>
        <v>0</v>
      </c>
      <c r="BV20" s="14">
        <f t="shared" si="8"/>
        <v>0</v>
      </c>
      <c r="BW20" s="14">
        <f t="shared" si="8"/>
        <v>0</v>
      </c>
      <c r="BX20" s="14">
        <f t="shared" si="8"/>
        <v>0</v>
      </c>
      <c r="BY20" s="14">
        <f t="shared" si="8"/>
        <v>0</v>
      </c>
      <c r="BZ20" s="14">
        <f t="shared" si="8"/>
        <v>0</v>
      </c>
      <c r="CA20" s="14">
        <f t="shared" si="8"/>
        <v>0</v>
      </c>
      <c r="CB20" s="14">
        <f t="shared" si="8"/>
        <v>0</v>
      </c>
      <c r="CC20" s="14">
        <f t="shared" si="8"/>
        <v>0</v>
      </c>
      <c r="CD20" s="14">
        <f t="shared" ref="CD20:DH20" si="9">IFERROR(CD19/CD18,0)</f>
        <v>0</v>
      </c>
      <c r="CE20" s="14">
        <f t="shared" si="9"/>
        <v>0</v>
      </c>
      <c r="CF20" s="14">
        <f t="shared" si="9"/>
        <v>0</v>
      </c>
      <c r="CG20" s="14">
        <f t="shared" si="9"/>
        <v>0</v>
      </c>
      <c r="CH20" s="14">
        <f t="shared" si="9"/>
        <v>0</v>
      </c>
      <c r="CI20" s="14">
        <f t="shared" si="9"/>
        <v>0</v>
      </c>
      <c r="CJ20" s="14">
        <f t="shared" si="9"/>
        <v>0</v>
      </c>
      <c r="CK20" s="14">
        <f t="shared" si="9"/>
        <v>0</v>
      </c>
      <c r="CL20" s="14">
        <f t="shared" si="9"/>
        <v>0</v>
      </c>
      <c r="CM20" s="14">
        <f t="shared" si="9"/>
        <v>0</v>
      </c>
      <c r="CN20" s="14">
        <f t="shared" si="9"/>
        <v>0</v>
      </c>
      <c r="CO20" s="14">
        <f t="shared" si="9"/>
        <v>0</v>
      </c>
      <c r="CP20" s="14">
        <f t="shared" si="9"/>
        <v>0</v>
      </c>
      <c r="CQ20" s="14">
        <f t="shared" si="9"/>
        <v>0</v>
      </c>
      <c r="CR20" s="14">
        <f t="shared" si="9"/>
        <v>0</v>
      </c>
      <c r="CS20" s="14">
        <f t="shared" si="9"/>
        <v>0</v>
      </c>
      <c r="CT20" s="14">
        <f t="shared" si="9"/>
        <v>0</v>
      </c>
      <c r="CU20" s="14">
        <f t="shared" si="9"/>
        <v>0</v>
      </c>
      <c r="CV20" s="14">
        <f t="shared" si="9"/>
        <v>0</v>
      </c>
      <c r="CW20" s="14">
        <f t="shared" si="9"/>
        <v>0</v>
      </c>
      <c r="CX20" s="14">
        <f t="shared" si="9"/>
        <v>0</v>
      </c>
      <c r="CY20" s="14">
        <f t="shared" si="9"/>
        <v>0</v>
      </c>
      <c r="CZ20" s="14">
        <f t="shared" si="9"/>
        <v>0</v>
      </c>
      <c r="DA20" s="14">
        <f t="shared" si="9"/>
        <v>0</v>
      </c>
      <c r="DB20" s="14">
        <f t="shared" si="9"/>
        <v>0</v>
      </c>
      <c r="DC20" s="14">
        <f t="shared" si="9"/>
        <v>0</v>
      </c>
      <c r="DD20" s="14">
        <f t="shared" si="9"/>
        <v>0</v>
      </c>
      <c r="DE20" s="14">
        <f t="shared" si="9"/>
        <v>0</v>
      </c>
      <c r="DF20" s="14">
        <f t="shared" si="9"/>
        <v>0</v>
      </c>
      <c r="DG20" s="14">
        <f t="shared" si="9"/>
        <v>0</v>
      </c>
      <c r="DH20" s="14">
        <f t="shared" si="9"/>
        <v>0</v>
      </c>
      <c r="DI20" s="210">
        <f t="shared" ref="DI20:DS20" si="10">IFERROR(DI19/DI18,0)</f>
        <v>0</v>
      </c>
      <c r="DJ20" s="210">
        <f t="shared" si="10"/>
        <v>0</v>
      </c>
      <c r="DK20" s="210">
        <f t="shared" si="10"/>
        <v>0</v>
      </c>
      <c r="DL20" s="210">
        <f t="shared" si="10"/>
        <v>0</v>
      </c>
      <c r="DM20" s="210">
        <f t="shared" si="10"/>
        <v>0</v>
      </c>
      <c r="DN20" s="210">
        <f t="shared" si="10"/>
        <v>0</v>
      </c>
      <c r="DO20" s="210">
        <f t="shared" si="10"/>
        <v>0</v>
      </c>
      <c r="DP20" s="210">
        <f t="shared" si="10"/>
        <v>0</v>
      </c>
      <c r="DQ20" s="210">
        <f t="shared" si="10"/>
        <v>0</v>
      </c>
      <c r="DR20" s="210">
        <f t="shared" si="10"/>
        <v>0</v>
      </c>
      <c r="DS20" s="210">
        <f t="shared" si="10"/>
        <v>0</v>
      </c>
    </row>
    <row r="21" spans="1:123">
      <c r="A21" s="248" t="s">
        <v>453</v>
      </c>
      <c r="B21" s="215" t="s">
        <v>340</v>
      </c>
      <c r="C21" s="216">
        <f>COUNTA(C12:C20)</f>
        <v>0</v>
      </c>
      <c r="D21" s="216">
        <f t="shared" ref="D21" si="11">COUNTA(D12:D20)</f>
        <v>0</v>
      </c>
      <c r="E21" s="216">
        <f t="shared" ref="E21" si="12">COUNTA(E12:E20)</f>
        <v>0</v>
      </c>
      <c r="F21" s="216">
        <f>SUM(F12:F20)</f>
        <v>0</v>
      </c>
      <c r="G21" s="216">
        <f t="shared" ref="G21" si="13">COUNTA(G12:G20)</f>
        <v>0</v>
      </c>
      <c r="H21" s="216">
        <f t="shared" ref="H21" si="14">COUNTA(H12:H20)</f>
        <v>0</v>
      </c>
      <c r="I21" s="216">
        <f t="shared" ref="I21" si="15">COUNTA(I12:I20)</f>
        <v>0</v>
      </c>
      <c r="J21" s="216">
        <f t="shared" ref="J21" si="16">COUNTA(J12:J20)</f>
        <v>0</v>
      </c>
      <c r="K21" s="216">
        <f t="shared" ref="K21" si="17">COUNTA(K12:K20)</f>
        <v>0</v>
      </c>
      <c r="L21" s="216">
        <f t="shared" ref="L21" si="18">COUNTA(L12:L20)</f>
        <v>0</v>
      </c>
      <c r="M21" s="216">
        <f t="shared" ref="M21" si="19">COUNTA(M12:M20)</f>
        <v>0</v>
      </c>
      <c r="N21" s="216">
        <f t="shared" ref="N21" si="20">COUNTA(N12:N20)</f>
        <v>0</v>
      </c>
      <c r="O21" s="216">
        <f>COUNTA(O12:O20)</f>
        <v>0</v>
      </c>
      <c r="P21" s="216">
        <f>COUNTA(P12:P20)</f>
        <v>0</v>
      </c>
      <c r="Q21" s="219"/>
      <c r="R21" s="220">
        <f>SUMIF($B12:$B20,$B21,R12:R20)</f>
        <v>0</v>
      </c>
      <c r="S21" s="220">
        <f t="shared" ref="S21:CD21" si="21">SUMIF($B12:$B20,$B21,S12:S20)</f>
        <v>0</v>
      </c>
      <c r="T21" s="220">
        <f t="shared" si="21"/>
        <v>0</v>
      </c>
      <c r="U21" s="220">
        <f t="shared" si="21"/>
        <v>0</v>
      </c>
      <c r="V21" s="220">
        <f t="shared" si="21"/>
        <v>0</v>
      </c>
      <c r="W21" s="220">
        <f t="shared" si="21"/>
        <v>0</v>
      </c>
      <c r="X21" s="220">
        <f t="shared" si="21"/>
        <v>0</v>
      </c>
      <c r="Y21" s="220">
        <f t="shared" si="21"/>
        <v>0</v>
      </c>
      <c r="Z21" s="220">
        <f t="shared" si="21"/>
        <v>0</v>
      </c>
      <c r="AA21" s="220">
        <f t="shared" si="21"/>
        <v>0</v>
      </c>
      <c r="AB21" s="220">
        <f t="shared" si="21"/>
        <v>0</v>
      </c>
      <c r="AC21" s="220">
        <f t="shared" si="21"/>
        <v>0</v>
      </c>
      <c r="AD21" s="220">
        <f t="shared" si="21"/>
        <v>0</v>
      </c>
      <c r="AE21" s="220">
        <f t="shared" si="21"/>
        <v>0</v>
      </c>
      <c r="AF21" s="220">
        <f t="shared" si="21"/>
        <v>0</v>
      </c>
      <c r="AG21" s="220">
        <f t="shared" si="21"/>
        <v>0</v>
      </c>
      <c r="AH21" s="220">
        <f t="shared" si="21"/>
        <v>0</v>
      </c>
      <c r="AI21" s="220">
        <f t="shared" si="21"/>
        <v>0</v>
      </c>
      <c r="AJ21" s="220">
        <f t="shared" si="21"/>
        <v>0</v>
      </c>
      <c r="AK21" s="220">
        <f t="shared" si="21"/>
        <v>0</v>
      </c>
      <c r="AL21" s="220">
        <f t="shared" si="21"/>
        <v>0</v>
      </c>
      <c r="AM21" s="220">
        <f t="shared" si="21"/>
        <v>0</v>
      </c>
      <c r="AN21" s="220">
        <f t="shared" si="21"/>
        <v>0</v>
      </c>
      <c r="AO21" s="220">
        <f t="shared" si="21"/>
        <v>0</v>
      </c>
      <c r="AP21" s="220">
        <f t="shared" si="21"/>
        <v>0</v>
      </c>
      <c r="AQ21" s="220">
        <f t="shared" si="21"/>
        <v>0</v>
      </c>
      <c r="AR21" s="220">
        <f t="shared" si="21"/>
        <v>0</v>
      </c>
      <c r="AS21" s="220">
        <f t="shared" si="21"/>
        <v>0</v>
      </c>
      <c r="AT21" s="220">
        <f t="shared" si="21"/>
        <v>0</v>
      </c>
      <c r="AU21" s="220">
        <f t="shared" si="21"/>
        <v>0</v>
      </c>
      <c r="AV21" s="220">
        <f t="shared" si="21"/>
        <v>0</v>
      </c>
      <c r="AW21" s="220">
        <f t="shared" si="21"/>
        <v>0</v>
      </c>
      <c r="AX21" s="220">
        <f t="shared" si="21"/>
        <v>0</v>
      </c>
      <c r="AY21" s="220">
        <f t="shared" si="21"/>
        <v>0</v>
      </c>
      <c r="AZ21" s="220">
        <f t="shared" si="21"/>
        <v>0</v>
      </c>
      <c r="BA21" s="220">
        <f t="shared" si="21"/>
        <v>0</v>
      </c>
      <c r="BB21" s="220">
        <f t="shared" si="21"/>
        <v>0</v>
      </c>
      <c r="BC21" s="220">
        <f t="shared" si="21"/>
        <v>0</v>
      </c>
      <c r="BD21" s="220">
        <f t="shared" si="21"/>
        <v>0</v>
      </c>
      <c r="BE21" s="220">
        <f t="shared" si="21"/>
        <v>0</v>
      </c>
      <c r="BF21" s="220">
        <f t="shared" si="21"/>
        <v>0</v>
      </c>
      <c r="BG21" s="220">
        <f t="shared" si="21"/>
        <v>0</v>
      </c>
      <c r="BH21" s="220">
        <f t="shared" si="21"/>
        <v>0</v>
      </c>
      <c r="BI21" s="220">
        <f t="shared" si="21"/>
        <v>0</v>
      </c>
      <c r="BJ21" s="220">
        <f t="shared" si="21"/>
        <v>0</v>
      </c>
      <c r="BK21" s="220">
        <f t="shared" si="21"/>
        <v>0</v>
      </c>
      <c r="BL21" s="220">
        <f t="shared" si="21"/>
        <v>0</v>
      </c>
      <c r="BM21" s="220">
        <f t="shared" si="21"/>
        <v>0</v>
      </c>
      <c r="BN21" s="220">
        <f t="shared" si="21"/>
        <v>0</v>
      </c>
      <c r="BO21" s="220">
        <f t="shared" si="21"/>
        <v>0</v>
      </c>
      <c r="BP21" s="220">
        <f t="shared" si="21"/>
        <v>0</v>
      </c>
      <c r="BQ21" s="220">
        <f t="shared" si="21"/>
        <v>0</v>
      </c>
      <c r="BR21" s="220">
        <f t="shared" si="21"/>
        <v>0</v>
      </c>
      <c r="BS21" s="220">
        <f t="shared" si="21"/>
        <v>0</v>
      </c>
      <c r="BT21" s="220">
        <f t="shared" si="21"/>
        <v>0</v>
      </c>
      <c r="BU21" s="220">
        <f t="shared" si="21"/>
        <v>0</v>
      </c>
      <c r="BV21" s="220">
        <f t="shared" si="21"/>
        <v>0</v>
      </c>
      <c r="BW21" s="220">
        <f t="shared" si="21"/>
        <v>0</v>
      </c>
      <c r="BX21" s="220">
        <f t="shared" si="21"/>
        <v>0</v>
      </c>
      <c r="BY21" s="220">
        <f t="shared" si="21"/>
        <v>0</v>
      </c>
      <c r="BZ21" s="220">
        <f t="shared" si="21"/>
        <v>0</v>
      </c>
      <c r="CA21" s="220">
        <f t="shared" si="21"/>
        <v>0</v>
      </c>
      <c r="CB21" s="220">
        <f t="shared" si="21"/>
        <v>0</v>
      </c>
      <c r="CC21" s="220">
        <f t="shared" si="21"/>
        <v>0</v>
      </c>
      <c r="CD21" s="220">
        <f t="shared" si="21"/>
        <v>0</v>
      </c>
      <c r="CE21" s="220">
        <f t="shared" ref="CE21:DH21" si="22">SUMIF($B12:$B20,$B21,CE12:CE20)</f>
        <v>0</v>
      </c>
      <c r="CF21" s="220">
        <f t="shared" si="22"/>
        <v>0</v>
      </c>
      <c r="CG21" s="220">
        <f t="shared" si="22"/>
        <v>0</v>
      </c>
      <c r="CH21" s="220">
        <f t="shared" si="22"/>
        <v>0</v>
      </c>
      <c r="CI21" s="220">
        <f t="shared" si="22"/>
        <v>0</v>
      </c>
      <c r="CJ21" s="220">
        <f t="shared" si="22"/>
        <v>0</v>
      </c>
      <c r="CK21" s="220">
        <f t="shared" si="22"/>
        <v>0</v>
      </c>
      <c r="CL21" s="220">
        <f t="shared" si="22"/>
        <v>0</v>
      </c>
      <c r="CM21" s="220">
        <f t="shared" si="22"/>
        <v>0</v>
      </c>
      <c r="CN21" s="220">
        <f t="shared" si="22"/>
        <v>0</v>
      </c>
      <c r="CO21" s="220">
        <f t="shared" si="22"/>
        <v>0</v>
      </c>
      <c r="CP21" s="220">
        <f t="shared" si="22"/>
        <v>0</v>
      </c>
      <c r="CQ21" s="220">
        <f t="shared" si="22"/>
        <v>0</v>
      </c>
      <c r="CR21" s="220">
        <f t="shared" si="22"/>
        <v>0</v>
      </c>
      <c r="CS21" s="220">
        <f t="shared" si="22"/>
        <v>0</v>
      </c>
      <c r="CT21" s="220">
        <f t="shared" si="22"/>
        <v>0</v>
      </c>
      <c r="CU21" s="220">
        <f t="shared" si="22"/>
        <v>0</v>
      </c>
      <c r="CV21" s="220">
        <f t="shared" si="22"/>
        <v>0</v>
      </c>
      <c r="CW21" s="220">
        <f t="shared" si="22"/>
        <v>0</v>
      </c>
      <c r="CX21" s="220">
        <f t="shared" si="22"/>
        <v>0</v>
      </c>
      <c r="CY21" s="220">
        <f t="shared" si="22"/>
        <v>0</v>
      </c>
      <c r="CZ21" s="220">
        <f t="shared" si="22"/>
        <v>0</v>
      </c>
      <c r="DA21" s="220">
        <f t="shared" si="22"/>
        <v>0</v>
      </c>
      <c r="DB21" s="220">
        <f t="shared" si="22"/>
        <v>0</v>
      </c>
      <c r="DC21" s="220">
        <f t="shared" si="22"/>
        <v>0</v>
      </c>
      <c r="DD21" s="220">
        <f t="shared" si="22"/>
        <v>0</v>
      </c>
      <c r="DE21" s="220">
        <f t="shared" si="22"/>
        <v>0</v>
      </c>
      <c r="DF21" s="220">
        <f t="shared" si="22"/>
        <v>0</v>
      </c>
      <c r="DG21" s="220">
        <f t="shared" si="22"/>
        <v>0</v>
      </c>
      <c r="DH21" s="220">
        <f t="shared" si="22"/>
        <v>0</v>
      </c>
      <c r="DI21" s="221">
        <f t="shared" ref="DI21:DS21" si="23">SUMIF($B12:$B20,$B21,DI12:DI20)</f>
        <v>0</v>
      </c>
      <c r="DJ21" s="221">
        <f t="shared" si="23"/>
        <v>0</v>
      </c>
      <c r="DK21" s="221">
        <f t="shared" si="23"/>
        <v>0</v>
      </c>
      <c r="DL21" s="221">
        <f t="shared" si="23"/>
        <v>0</v>
      </c>
      <c r="DM21" s="221">
        <f t="shared" si="23"/>
        <v>0</v>
      </c>
      <c r="DN21" s="221">
        <f t="shared" si="23"/>
        <v>0</v>
      </c>
      <c r="DO21" s="221">
        <f t="shared" si="23"/>
        <v>0</v>
      </c>
      <c r="DP21" s="221">
        <f t="shared" si="23"/>
        <v>0</v>
      </c>
      <c r="DQ21" s="221">
        <f t="shared" si="23"/>
        <v>0</v>
      </c>
      <c r="DR21" s="221">
        <f t="shared" si="23"/>
        <v>0</v>
      </c>
      <c r="DS21" s="221">
        <f t="shared" si="23"/>
        <v>0</v>
      </c>
    </row>
    <row r="22" spans="1:123">
      <c r="A22" s="248"/>
      <c r="B22" s="215" t="s">
        <v>341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19">
        <f>SUM(R22:DS22)</f>
        <v>0</v>
      </c>
      <c r="R22" s="220">
        <f>SUMIF($B12:$B20,$B22,R12:R20)</f>
        <v>0</v>
      </c>
      <c r="S22" s="220">
        <f t="shared" ref="S22:CD22" si="24">SUMIF($B12:$B20,$B22,S12:S20)</f>
        <v>0</v>
      </c>
      <c r="T22" s="220">
        <f t="shared" si="24"/>
        <v>0</v>
      </c>
      <c r="U22" s="220">
        <f t="shared" si="24"/>
        <v>0</v>
      </c>
      <c r="V22" s="220">
        <f t="shared" si="24"/>
        <v>0</v>
      </c>
      <c r="W22" s="220">
        <f t="shared" si="24"/>
        <v>0</v>
      </c>
      <c r="X22" s="220">
        <f t="shared" si="24"/>
        <v>0</v>
      </c>
      <c r="Y22" s="220">
        <f t="shared" si="24"/>
        <v>0</v>
      </c>
      <c r="Z22" s="220">
        <f t="shared" si="24"/>
        <v>0</v>
      </c>
      <c r="AA22" s="220">
        <f t="shared" si="24"/>
        <v>0</v>
      </c>
      <c r="AB22" s="220">
        <f t="shared" si="24"/>
        <v>0</v>
      </c>
      <c r="AC22" s="220">
        <f t="shared" si="24"/>
        <v>0</v>
      </c>
      <c r="AD22" s="220">
        <f t="shared" si="24"/>
        <v>0</v>
      </c>
      <c r="AE22" s="220">
        <f t="shared" si="24"/>
        <v>0</v>
      </c>
      <c r="AF22" s="220">
        <f t="shared" si="24"/>
        <v>0</v>
      </c>
      <c r="AG22" s="220">
        <f t="shared" si="24"/>
        <v>0</v>
      </c>
      <c r="AH22" s="220">
        <f t="shared" si="24"/>
        <v>0</v>
      </c>
      <c r="AI22" s="220">
        <f t="shared" si="24"/>
        <v>0</v>
      </c>
      <c r="AJ22" s="220">
        <f t="shared" si="24"/>
        <v>0</v>
      </c>
      <c r="AK22" s="220">
        <f t="shared" si="24"/>
        <v>0</v>
      </c>
      <c r="AL22" s="220">
        <f t="shared" si="24"/>
        <v>0</v>
      </c>
      <c r="AM22" s="220">
        <f t="shared" si="24"/>
        <v>0</v>
      </c>
      <c r="AN22" s="220">
        <f t="shared" si="24"/>
        <v>0</v>
      </c>
      <c r="AO22" s="220">
        <f t="shared" si="24"/>
        <v>0</v>
      </c>
      <c r="AP22" s="220">
        <f t="shared" si="24"/>
        <v>0</v>
      </c>
      <c r="AQ22" s="220">
        <f t="shared" si="24"/>
        <v>0</v>
      </c>
      <c r="AR22" s="220">
        <f t="shared" si="24"/>
        <v>0</v>
      </c>
      <c r="AS22" s="220">
        <f t="shared" si="24"/>
        <v>0</v>
      </c>
      <c r="AT22" s="220">
        <f t="shared" si="24"/>
        <v>0</v>
      </c>
      <c r="AU22" s="220">
        <f t="shared" si="24"/>
        <v>0</v>
      </c>
      <c r="AV22" s="220">
        <f t="shared" si="24"/>
        <v>0</v>
      </c>
      <c r="AW22" s="220">
        <f t="shared" si="24"/>
        <v>0</v>
      </c>
      <c r="AX22" s="220">
        <f t="shared" si="24"/>
        <v>0</v>
      </c>
      <c r="AY22" s="220">
        <f t="shared" si="24"/>
        <v>0</v>
      </c>
      <c r="AZ22" s="220">
        <f t="shared" si="24"/>
        <v>0</v>
      </c>
      <c r="BA22" s="220">
        <f t="shared" si="24"/>
        <v>0</v>
      </c>
      <c r="BB22" s="220">
        <f t="shared" si="24"/>
        <v>0</v>
      </c>
      <c r="BC22" s="220">
        <f t="shared" si="24"/>
        <v>0</v>
      </c>
      <c r="BD22" s="220">
        <f t="shared" si="24"/>
        <v>0</v>
      </c>
      <c r="BE22" s="220">
        <f t="shared" si="24"/>
        <v>0</v>
      </c>
      <c r="BF22" s="220">
        <f t="shared" si="24"/>
        <v>0</v>
      </c>
      <c r="BG22" s="220">
        <f t="shared" si="24"/>
        <v>0</v>
      </c>
      <c r="BH22" s="220">
        <f t="shared" si="24"/>
        <v>0</v>
      </c>
      <c r="BI22" s="220">
        <f t="shared" si="24"/>
        <v>0</v>
      </c>
      <c r="BJ22" s="220">
        <f t="shared" si="24"/>
        <v>0</v>
      </c>
      <c r="BK22" s="220">
        <f t="shared" si="24"/>
        <v>0</v>
      </c>
      <c r="BL22" s="220">
        <f t="shared" si="24"/>
        <v>0</v>
      </c>
      <c r="BM22" s="220">
        <f t="shared" si="24"/>
        <v>0</v>
      </c>
      <c r="BN22" s="220">
        <f t="shared" si="24"/>
        <v>0</v>
      </c>
      <c r="BO22" s="220">
        <f t="shared" si="24"/>
        <v>0</v>
      </c>
      <c r="BP22" s="220">
        <f t="shared" si="24"/>
        <v>0</v>
      </c>
      <c r="BQ22" s="220">
        <f t="shared" si="24"/>
        <v>0</v>
      </c>
      <c r="BR22" s="220">
        <f t="shared" si="24"/>
        <v>0</v>
      </c>
      <c r="BS22" s="220">
        <f t="shared" si="24"/>
        <v>0</v>
      </c>
      <c r="BT22" s="220">
        <f t="shared" si="24"/>
        <v>0</v>
      </c>
      <c r="BU22" s="220">
        <f t="shared" si="24"/>
        <v>0</v>
      </c>
      <c r="BV22" s="220">
        <f t="shared" si="24"/>
        <v>0</v>
      </c>
      <c r="BW22" s="220">
        <f t="shared" si="24"/>
        <v>0</v>
      </c>
      <c r="BX22" s="220">
        <f t="shared" si="24"/>
        <v>0</v>
      </c>
      <c r="BY22" s="220">
        <f t="shared" si="24"/>
        <v>0</v>
      </c>
      <c r="BZ22" s="220">
        <f t="shared" si="24"/>
        <v>0</v>
      </c>
      <c r="CA22" s="220">
        <f t="shared" si="24"/>
        <v>0</v>
      </c>
      <c r="CB22" s="220">
        <f t="shared" si="24"/>
        <v>0</v>
      </c>
      <c r="CC22" s="220">
        <f t="shared" si="24"/>
        <v>0</v>
      </c>
      <c r="CD22" s="220">
        <f t="shared" si="24"/>
        <v>0</v>
      </c>
      <c r="CE22" s="220">
        <f t="shared" ref="CE22:DH22" si="25">SUMIF($B12:$B20,$B22,CE12:CE20)</f>
        <v>0</v>
      </c>
      <c r="CF22" s="220">
        <f t="shared" si="25"/>
        <v>0</v>
      </c>
      <c r="CG22" s="220">
        <f t="shared" si="25"/>
        <v>0</v>
      </c>
      <c r="CH22" s="220">
        <f t="shared" si="25"/>
        <v>0</v>
      </c>
      <c r="CI22" s="220">
        <f t="shared" si="25"/>
        <v>0</v>
      </c>
      <c r="CJ22" s="220">
        <f t="shared" si="25"/>
        <v>0</v>
      </c>
      <c r="CK22" s="220">
        <f t="shared" si="25"/>
        <v>0</v>
      </c>
      <c r="CL22" s="220">
        <f t="shared" si="25"/>
        <v>0</v>
      </c>
      <c r="CM22" s="220">
        <f t="shared" si="25"/>
        <v>0</v>
      </c>
      <c r="CN22" s="220">
        <f t="shared" si="25"/>
        <v>0</v>
      </c>
      <c r="CO22" s="220">
        <f t="shared" si="25"/>
        <v>0</v>
      </c>
      <c r="CP22" s="220">
        <f t="shared" si="25"/>
        <v>0</v>
      </c>
      <c r="CQ22" s="220">
        <f t="shared" si="25"/>
        <v>0</v>
      </c>
      <c r="CR22" s="220">
        <f t="shared" si="25"/>
        <v>0</v>
      </c>
      <c r="CS22" s="220">
        <f t="shared" si="25"/>
        <v>0</v>
      </c>
      <c r="CT22" s="220">
        <f t="shared" si="25"/>
        <v>0</v>
      </c>
      <c r="CU22" s="220">
        <f t="shared" si="25"/>
        <v>0</v>
      </c>
      <c r="CV22" s="220">
        <f t="shared" si="25"/>
        <v>0</v>
      </c>
      <c r="CW22" s="220">
        <f t="shared" si="25"/>
        <v>0</v>
      </c>
      <c r="CX22" s="220">
        <f t="shared" si="25"/>
        <v>0</v>
      </c>
      <c r="CY22" s="220">
        <f t="shared" si="25"/>
        <v>0</v>
      </c>
      <c r="CZ22" s="220">
        <f t="shared" si="25"/>
        <v>0</v>
      </c>
      <c r="DA22" s="220">
        <f t="shared" si="25"/>
        <v>0</v>
      </c>
      <c r="DB22" s="220">
        <f t="shared" si="25"/>
        <v>0</v>
      </c>
      <c r="DC22" s="220">
        <f t="shared" si="25"/>
        <v>0</v>
      </c>
      <c r="DD22" s="220">
        <f t="shared" si="25"/>
        <v>0</v>
      </c>
      <c r="DE22" s="220">
        <f t="shared" si="25"/>
        <v>0</v>
      </c>
      <c r="DF22" s="220">
        <f t="shared" si="25"/>
        <v>0</v>
      </c>
      <c r="DG22" s="220">
        <f t="shared" si="25"/>
        <v>0</v>
      </c>
      <c r="DH22" s="220">
        <f t="shared" si="25"/>
        <v>0</v>
      </c>
      <c r="DI22" s="221">
        <f t="shared" ref="DI22:DS22" si="26">SUMIF($B12:$B20,$B22,DI12:DI20)</f>
        <v>0</v>
      </c>
      <c r="DJ22" s="221">
        <f t="shared" si="26"/>
        <v>0</v>
      </c>
      <c r="DK22" s="221">
        <f t="shared" si="26"/>
        <v>0</v>
      </c>
      <c r="DL22" s="221">
        <f t="shared" si="26"/>
        <v>0</v>
      </c>
      <c r="DM22" s="221">
        <f t="shared" si="26"/>
        <v>0</v>
      </c>
      <c r="DN22" s="221">
        <f t="shared" si="26"/>
        <v>0</v>
      </c>
      <c r="DO22" s="221">
        <f t="shared" si="26"/>
        <v>0</v>
      </c>
      <c r="DP22" s="221">
        <f t="shared" si="26"/>
        <v>0</v>
      </c>
      <c r="DQ22" s="221">
        <f t="shared" si="26"/>
        <v>0</v>
      </c>
      <c r="DR22" s="221">
        <f t="shared" si="26"/>
        <v>0</v>
      </c>
      <c r="DS22" s="221">
        <f t="shared" si="26"/>
        <v>0</v>
      </c>
    </row>
    <row r="23" spans="1:123">
      <c r="A23" s="248"/>
      <c r="B23" s="215" t="s">
        <v>347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19"/>
      <c r="R23" s="220">
        <f>SUMIF($B12:$B20,$B23,R12:R20)</f>
        <v>0</v>
      </c>
      <c r="S23" s="220">
        <f t="shared" ref="S23:CD23" si="27">SUMIF($B12:$B20,$B23,S12:S20)</f>
        <v>0</v>
      </c>
      <c r="T23" s="220">
        <f t="shared" si="27"/>
        <v>0</v>
      </c>
      <c r="U23" s="220">
        <f t="shared" si="27"/>
        <v>0</v>
      </c>
      <c r="V23" s="220">
        <f t="shared" si="27"/>
        <v>0</v>
      </c>
      <c r="W23" s="220">
        <f t="shared" si="27"/>
        <v>0</v>
      </c>
      <c r="X23" s="220">
        <f t="shared" si="27"/>
        <v>0</v>
      </c>
      <c r="Y23" s="220">
        <f t="shared" si="27"/>
        <v>0</v>
      </c>
      <c r="Z23" s="220">
        <f t="shared" si="27"/>
        <v>0</v>
      </c>
      <c r="AA23" s="220">
        <f t="shared" si="27"/>
        <v>0</v>
      </c>
      <c r="AB23" s="220">
        <f t="shared" si="27"/>
        <v>0</v>
      </c>
      <c r="AC23" s="220">
        <f t="shared" si="27"/>
        <v>0</v>
      </c>
      <c r="AD23" s="220">
        <f t="shared" si="27"/>
        <v>0</v>
      </c>
      <c r="AE23" s="220">
        <f t="shared" si="27"/>
        <v>0</v>
      </c>
      <c r="AF23" s="220">
        <f t="shared" si="27"/>
        <v>0</v>
      </c>
      <c r="AG23" s="220">
        <f t="shared" si="27"/>
        <v>0</v>
      </c>
      <c r="AH23" s="220">
        <f t="shared" si="27"/>
        <v>0</v>
      </c>
      <c r="AI23" s="220">
        <f t="shared" si="27"/>
        <v>0</v>
      </c>
      <c r="AJ23" s="220">
        <f t="shared" si="27"/>
        <v>0</v>
      </c>
      <c r="AK23" s="220">
        <f t="shared" si="27"/>
        <v>0</v>
      </c>
      <c r="AL23" s="220">
        <f t="shared" si="27"/>
        <v>0</v>
      </c>
      <c r="AM23" s="220">
        <f t="shared" si="27"/>
        <v>0</v>
      </c>
      <c r="AN23" s="220">
        <f t="shared" si="27"/>
        <v>0</v>
      </c>
      <c r="AO23" s="220">
        <f t="shared" si="27"/>
        <v>0</v>
      </c>
      <c r="AP23" s="220">
        <f t="shared" si="27"/>
        <v>0</v>
      </c>
      <c r="AQ23" s="220">
        <f t="shared" si="27"/>
        <v>0</v>
      </c>
      <c r="AR23" s="220">
        <f t="shared" si="27"/>
        <v>0</v>
      </c>
      <c r="AS23" s="220">
        <f t="shared" si="27"/>
        <v>0</v>
      </c>
      <c r="AT23" s="220">
        <f t="shared" si="27"/>
        <v>0</v>
      </c>
      <c r="AU23" s="220">
        <f t="shared" si="27"/>
        <v>0</v>
      </c>
      <c r="AV23" s="220">
        <f t="shared" si="27"/>
        <v>0</v>
      </c>
      <c r="AW23" s="220">
        <f t="shared" si="27"/>
        <v>0</v>
      </c>
      <c r="AX23" s="220">
        <f t="shared" si="27"/>
        <v>0</v>
      </c>
      <c r="AY23" s="220">
        <f t="shared" si="27"/>
        <v>0</v>
      </c>
      <c r="AZ23" s="220">
        <f t="shared" si="27"/>
        <v>0</v>
      </c>
      <c r="BA23" s="220">
        <f t="shared" si="27"/>
        <v>0</v>
      </c>
      <c r="BB23" s="220">
        <f t="shared" si="27"/>
        <v>0</v>
      </c>
      <c r="BC23" s="220">
        <f t="shared" si="27"/>
        <v>0</v>
      </c>
      <c r="BD23" s="220">
        <f t="shared" si="27"/>
        <v>0</v>
      </c>
      <c r="BE23" s="220">
        <f t="shared" si="27"/>
        <v>0</v>
      </c>
      <c r="BF23" s="220">
        <f t="shared" si="27"/>
        <v>0</v>
      </c>
      <c r="BG23" s="220">
        <f t="shared" si="27"/>
        <v>0</v>
      </c>
      <c r="BH23" s="220">
        <f t="shared" si="27"/>
        <v>0</v>
      </c>
      <c r="BI23" s="220">
        <f t="shared" si="27"/>
        <v>0</v>
      </c>
      <c r="BJ23" s="220">
        <f t="shared" si="27"/>
        <v>0</v>
      </c>
      <c r="BK23" s="220">
        <f t="shared" si="27"/>
        <v>0</v>
      </c>
      <c r="BL23" s="220">
        <f t="shared" si="27"/>
        <v>0</v>
      </c>
      <c r="BM23" s="220">
        <f t="shared" si="27"/>
        <v>0</v>
      </c>
      <c r="BN23" s="220">
        <f t="shared" si="27"/>
        <v>0</v>
      </c>
      <c r="BO23" s="220">
        <f t="shared" si="27"/>
        <v>0</v>
      </c>
      <c r="BP23" s="220">
        <f t="shared" si="27"/>
        <v>0</v>
      </c>
      <c r="BQ23" s="220">
        <f t="shared" si="27"/>
        <v>0</v>
      </c>
      <c r="BR23" s="220">
        <f t="shared" si="27"/>
        <v>0</v>
      </c>
      <c r="BS23" s="220">
        <f t="shared" si="27"/>
        <v>0</v>
      </c>
      <c r="BT23" s="220">
        <f t="shared" si="27"/>
        <v>0</v>
      </c>
      <c r="BU23" s="220">
        <f t="shared" si="27"/>
        <v>0</v>
      </c>
      <c r="BV23" s="220">
        <f t="shared" si="27"/>
        <v>0</v>
      </c>
      <c r="BW23" s="220">
        <f t="shared" si="27"/>
        <v>0</v>
      </c>
      <c r="BX23" s="220">
        <f t="shared" si="27"/>
        <v>0</v>
      </c>
      <c r="BY23" s="220">
        <f t="shared" si="27"/>
        <v>0</v>
      </c>
      <c r="BZ23" s="220">
        <f t="shared" si="27"/>
        <v>0</v>
      </c>
      <c r="CA23" s="220">
        <f t="shared" si="27"/>
        <v>0</v>
      </c>
      <c r="CB23" s="220">
        <f t="shared" si="27"/>
        <v>0</v>
      </c>
      <c r="CC23" s="220">
        <f t="shared" si="27"/>
        <v>0</v>
      </c>
      <c r="CD23" s="220">
        <f t="shared" si="27"/>
        <v>0</v>
      </c>
      <c r="CE23" s="220">
        <f t="shared" ref="CE23:DG23" si="28">SUMIF($B12:$B20,$B23,CE12:CE20)</f>
        <v>0</v>
      </c>
      <c r="CF23" s="220">
        <f t="shared" si="28"/>
        <v>0</v>
      </c>
      <c r="CG23" s="220">
        <f t="shared" si="28"/>
        <v>0</v>
      </c>
      <c r="CH23" s="220">
        <f t="shared" si="28"/>
        <v>0</v>
      </c>
      <c r="CI23" s="220">
        <f t="shared" si="28"/>
        <v>0</v>
      </c>
      <c r="CJ23" s="220">
        <f t="shared" si="28"/>
        <v>0</v>
      </c>
      <c r="CK23" s="220">
        <f t="shared" si="28"/>
        <v>0</v>
      </c>
      <c r="CL23" s="220">
        <f t="shared" si="28"/>
        <v>0</v>
      </c>
      <c r="CM23" s="220">
        <f t="shared" si="28"/>
        <v>0</v>
      </c>
      <c r="CN23" s="220">
        <f t="shared" si="28"/>
        <v>0</v>
      </c>
      <c r="CO23" s="220">
        <f t="shared" si="28"/>
        <v>0</v>
      </c>
      <c r="CP23" s="220">
        <f t="shared" si="28"/>
        <v>0</v>
      </c>
      <c r="CQ23" s="220">
        <f t="shared" si="28"/>
        <v>0</v>
      </c>
      <c r="CR23" s="220">
        <f t="shared" si="28"/>
        <v>0</v>
      </c>
      <c r="CS23" s="220">
        <f t="shared" si="28"/>
        <v>0</v>
      </c>
      <c r="CT23" s="220">
        <f t="shared" si="28"/>
        <v>0</v>
      </c>
      <c r="CU23" s="220">
        <f t="shared" si="28"/>
        <v>0</v>
      </c>
      <c r="CV23" s="220">
        <f t="shared" si="28"/>
        <v>0</v>
      </c>
      <c r="CW23" s="220">
        <f t="shared" si="28"/>
        <v>0</v>
      </c>
      <c r="CX23" s="220">
        <f t="shared" si="28"/>
        <v>0</v>
      </c>
      <c r="CY23" s="220">
        <f t="shared" si="28"/>
        <v>0</v>
      </c>
      <c r="CZ23" s="220">
        <f t="shared" si="28"/>
        <v>0</v>
      </c>
      <c r="DA23" s="220">
        <f t="shared" si="28"/>
        <v>0</v>
      </c>
      <c r="DB23" s="220">
        <f t="shared" si="28"/>
        <v>0</v>
      </c>
      <c r="DC23" s="220">
        <f t="shared" si="28"/>
        <v>0</v>
      </c>
      <c r="DD23" s="220">
        <f t="shared" si="28"/>
        <v>0</v>
      </c>
      <c r="DE23" s="220">
        <f t="shared" si="28"/>
        <v>0</v>
      </c>
      <c r="DF23" s="220">
        <f t="shared" si="28"/>
        <v>0</v>
      </c>
      <c r="DG23" s="220">
        <f t="shared" si="28"/>
        <v>0</v>
      </c>
      <c r="DH23" s="220">
        <f>SUMIF($B12:$B20,$B23,DH12:DH20)</f>
        <v>0</v>
      </c>
      <c r="DI23" s="221">
        <f t="shared" ref="DI23:DS23" si="29">SUMIF($B12:$B20,$B23,DI12:DI20)</f>
        <v>0</v>
      </c>
      <c r="DJ23" s="221">
        <f t="shared" si="29"/>
        <v>0</v>
      </c>
      <c r="DK23" s="221">
        <f t="shared" si="29"/>
        <v>0</v>
      </c>
      <c r="DL23" s="221">
        <f t="shared" si="29"/>
        <v>0</v>
      </c>
      <c r="DM23" s="221">
        <f t="shared" si="29"/>
        <v>0</v>
      </c>
      <c r="DN23" s="221">
        <f t="shared" si="29"/>
        <v>0</v>
      </c>
      <c r="DO23" s="221">
        <f t="shared" si="29"/>
        <v>0</v>
      </c>
      <c r="DP23" s="221">
        <f t="shared" si="29"/>
        <v>0</v>
      </c>
      <c r="DQ23" s="221">
        <f t="shared" si="29"/>
        <v>0</v>
      </c>
      <c r="DR23" s="221">
        <f t="shared" si="29"/>
        <v>0</v>
      </c>
      <c r="DS23" s="221">
        <f t="shared" si="29"/>
        <v>0</v>
      </c>
    </row>
    <row r="24" spans="1:123" outlineLevel="1">
      <c r="A24" s="158" t="s">
        <v>271</v>
      </c>
      <c r="B24" s="11" t="s">
        <v>340</v>
      </c>
      <c r="C24" s="152"/>
      <c r="D24" s="152"/>
      <c r="E24" s="152"/>
      <c r="F24" s="152"/>
      <c r="G24" s="152"/>
      <c r="H24" s="152"/>
      <c r="I24" s="154"/>
      <c r="J24" s="154"/>
      <c r="K24" s="154"/>
      <c r="L24" s="154"/>
      <c r="M24" s="152"/>
      <c r="N24" s="152"/>
      <c r="O24" s="152"/>
      <c r="P24" s="152"/>
      <c r="Q24" s="13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</row>
    <row r="25" spans="1:123" outlineLevel="1">
      <c r="A25" s="158"/>
      <c r="B25" s="11" t="s">
        <v>341</v>
      </c>
      <c r="C25" s="153"/>
      <c r="D25" s="153"/>
      <c r="E25" s="153"/>
      <c r="F25" s="153"/>
      <c r="G25" s="153"/>
      <c r="H25" s="153"/>
      <c r="I25" s="155"/>
      <c r="J25" s="155"/>
      <c r="K25" s="155"/>
      <c r="L25" s="155"/>
      <c r="M25" s="153"/>
      <c r="N25" s="153"/>
      <c r="O25" s="153"/>
      <c r="P25" s="153"/>
      <c r="Q25" s="13">
        <f>SUM(R25:DS25)</f>
        <v>0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</row>
    <row r="26" spans="1:123" outlineLevel="1">
      <c r="A26" s="158"/>
      <c r="B26" s="11" t="s">
        <v>347</v>
      </c>
      <c r="C26" s="153"/>
      <c r="D26" s="153"/>
      <c r="E26" s="153"/>
      <c r="F26" s="153"/>
      <c r="G26" s="153"/>
      <c r="H26" s="153"/>
      <c r="I26" s="155"/>
      <c r="J26" s="155"/>
      <c r="K26" s="155"/>
      <c r="L26" s="155"/>
      <c r="M26" s="153"/>
      <c r="N26" s="153"/>
      <c r="O26" s="153"/>
      <c r="P26" s="153"/>
      <c r="Q26" s="13"/>
      <c r="R26" s="14">
        <f t="shared" ref="R26:CC26" si="30">IFERROR(R25/R24,0)</f>
        <v>0</v>
      </c>
      <c r="S26" s="14">
        <f t="shared" si="30"/>
        <v>0</v>
      </c>
      <c r="T26" s="14">
        <f t="shared" si="30"/>
        <v>0</v>
      </c>
      <c r="U26" s="14">
        <f t="shared" si="30"/>
        <v>0</v>
      </c>
      <c r="V26" s="14">
        <f t="shared" si="30"/>
        <v>0</v>
      </c>
      <c r="W26" s="14">
        <f t="shared" si="30"/>
        <v>0</v>
      </c>
      <c r="X26" s="14">
        <f t="shared" si="30"/>
        <v>0</v>
      </c>
      <c r="Y26" s="14">
        <f t="shared" si="30"/>
        <v>0</v>
      </c>
      <c r="Z26" s="14">
        <f t="shared" si="30"/>
        <v>0</v>
      </c>
      <c r="AA26" s="14">
        <f t="shared" si="30"/>
        <v>0</v>
      </c>
      <c r="AB26" s="14">
        <f t="shared" si="30"/>
        <v>0</v>
      </c>
      <c r="AC26" s="14">
        <f t="shared" si="30"/>
        <v>0</v>
      </c>
      <c r="AD26" s="14">
        <f t="shared" si="30"/>
        <v>0</v>
      </c>
      <c r="AE26" s="14">
        <f t="shared" si="30"/>
        <v>0</v>
      </c>
      <c r="AF26" s="14">
        <f t="shared" si="30"/>
        <v>0</v>
      </c>
      <c r="AG26" s="14">
        <f t="shared" si="30"/>
        <v>0</v>
      </c>
      <c r="AH26" s="14">
        <f t="shared" si="30"/>
        <v>0</v>
      </c>
      <c r="AI26" s="14">
        <f t="shared" si="30"/>
        <v>0</v>
      </c>
      <c r="AJ26" s="14">
        <f t="shared" si="30"/>
        <v>0</v>
      </c>
      <c r="AK26" s="14">
        <f t="shared" si="30"/>
        <v>0</v>
      </c>
      <c r="AL26" s="14">
        <f t="shared" si="30"/>
        <v>0</v>
      </c>
      <c r="AM26" s="14">
        <f t="shared" si="30"/>
        <v>0</v>
      </c>
      <c r="AN26" s="14">
        <f t="shared" si="30"/>
        <v>0</v>
      </c>
      <c r="AO26" s="14">
        <f t="shared" si="30"/>
        <v>0</v>
      </c>
      <c r="AP26" s="14">
        <f t="shared" si="30"/>
        <v>0</v>
      </c>
      <c r="AQ26" s="14">
        <f t="shared" si="30"/>
        <v>0</v>
      </c>
      <c r="AR26" s="14">
        <f t="shared" si="30"/>
        <v>0</v>
      </c>
      <c r="AS26" s="14">
        <f t="shared" si="30"/>
        <v>0</v>
      </c>
      <c r="AT26" s="14">
        <f t="shared" si="30"/>
        <v>0</v>
      </c>
      <c r="AU26" s="14">
        <f t="shared" si="30"/>
        <v>0</v>
      </c>
      <c r="AV26" s="14">
        <f t="shared" si="30"/>
        <v>0</v>
      </c>
      <c r="AW26" s="14">
        <f t="shared" si="30"/>
        <v>0</v>
      </c>
      <c r="AX26" s="14">
        <f t="shared" si="30"/>
        <v>0</v>
      </c>
      <c r="AY26" s="14">
        <f t="shared" si="30"/>
        <v>0</v>
      </c>
      <c r="AZ26" s="14">
        <f t="shared" si="30"/>
        <v>0</v>
      </c>
      <c r="BA26" s="14">
        <f t="shared" si="30"/>
        <v>0</v>
      </c>
      <c r="BB26" s="14">
        <f t="shared" si="30"/>
        <v>0</v>
      </c>
      <c r="BC26" s="14">
        <f t="shared" si="30"/>
        <v>0</v>
      </c>
      <c r="BD26" s="14">
        <f t="shared" si="30"/>
        <v>0</v>
      </c>
      <c r="BE26" s="14">
        <f t="shared" si="30"/>
        <v>0</v>
      </c>
      <c r="BF26" s="14">
        <f t="shared" si="30"/>
        <v>0</v>
      </c>
      <c r="BG26" s="14">
        <f t="shared" si="30"/>
        <v>0</v>
      </c>
      <c r="BH26" s="14">
        <f t="shared" si="30"/>
        <v>0</v>
      </c>
      <c r="BI26" s="14">
        <f t="shared" si="30"/>
        <v>0</v>
      </c>
      <c r="BJ26" s="14">
        <f t="shared" si="30"/>
        <v>0</v>
      </c>
      <c r="BK26" s="14">
        <f t="shared" si="30"/>
        <v>0</v>
      </c>
      <c r="BL26" s="14">
        <f t="shared" si="30"/>
        <v>0</v>
      </c>
      <c r="BM26" s="14">
        <f t="shared" si="30"/>
        <v>0</v>
      </c>
      <c r="BN26" s="14">
        <f t="shared" si="30"/>
        <v>0</v>
      </c>
      <c r="BO26" s="14">
        <f t="shared" si="30"/>
        <v>0</v>
      </c>
      <c r="BP26" s="14">
        <f t="shared" si="30"/>
        <v>0</v>
      </c>
      <c r="BQ26" s="14">
        <f t="shared" si="30"/>
        <v>0</v>
      </c>
      <c r="BR26" s="14">
        <f t="shared" si="30"/>
        <v>0</v>
      </c>
      <c r="BS26" s="14">
        <f t="shared" si="30"/>
        <v>0</v>
      </c>
      <c r="BT26" s="14">
        <f t="shared" si="30"/>
        <v>0</v>
      </c>
      <c r="BU26" s="14">
        <f t="shared" si="30"/>
        <v>0</v>
      </c>
      <c r="BV26" s="14">
        <f t="shared" si="30"/>
        <v>0</v>
      </c>
      <c r="BW26" s="14">
        <f t="shared" si="30"/>
        <v>0</v>
      </c>
      <c r="BX26" s="14">
        <f t="shared" si="30"/>
        <v>0</v>
      </c>
      <c r="BY26" s="14">
        <f t="shared" si="30"/>
        <v>0</v>
      </c>
      <c r="BZ26" s="14">
        <f t="shared" si="30"/>
        <v>0</v>
      </c>
      <c r="CA26" s="14">
        <f t="shared" si="30"/>
        <v>0</v>
      </c>
      <c r="CB26" s="14">
        <f t="shared" si="30"/>
        <v>0</v>
      </c>
      <c r="CC26" s="14">
        <f t="shared" si="30"/>
        <v>0</v>
      </c>
      <c r="CD26" s="14">
        <f t="shared" ref="CD26:DH26" si="31">IFERROR(CD25/CD24,0)</f>
        <v>0</v>
      </c>
      <c r="CE26" s="14">
        <f t="shared" si="31"/>
        <v>0</v>
      </c>
      <c r="CF26" s="14">
        <f t="shared" si="31"/>
        <v>0</v>
      </c>
      <c r="CG26" s="14">
        <f t="shared" si="31"/>
        <v>0</v>
      </c>
      <c r="CH26" s="14">
        <f t="shared" si="31"/>
        <v>0</v>
      </c>
      <c r="CI26" s="14">
        <f t="shared" si="31"/>
        <v>0</v>
      </c>
      <c r="CJ26" s="14">
        <f t="shared" si="31"/>
        <v>0</v>
      </c>
      <c r="CK26" s="14">
        <f t="shared" si="31"/>
        <v>0</v>
      </c>
      <c r="CL26" s="14">
        <f t="shared" si="31"/>
        <v>0</v>
      </c>
      <c r="CM26" s="14">
        <f t="shared" si="31"/>
        <v>0</v>
      </c>
      <c r="CN26" s="14">
        <f t="shared" si="31"/>
        <v>0</v>
      </c>
      <c r="CO26" s="14">
        <f t="shared" si="31"/>
        <v>0</v>
      </c>
      <c r="CP26" s="14">
        <f t="shared" si="31"/>
        <v>0</v>
      </c>
      <c r="CQ26" s="14">
        <f t="shared" si="31"/>
        <v>0</v>
      </c>
      <c r="CR26" s="14">
        <f t="shared" si="31"/>
        <v>0</v>
      </c>
      <c r="CS26" s="14">
        <f t="shared" si="31"/>
        <v>0</v>
      </c>
      <c r="CT26" s="14">
        <f t="shared" si="31"/>
        <v>0</v>
      </c>
      <c r="CU26" s="14">
        <f t="shared" si="31"/>
        <v>0</v>
      </c>
      <c r="CV26" s="14">
        <f t="shared" si="31"/>
        <v>0</v>
      </c>
      <c r="CW26" s="14">
        <f t="shared" si="31"/>
        <v>0</v>
      </c>
      <c r="CX26" s="14">
        <f t="shared" si="31"/>
        <v>0</v>
      </c>
      <c r="CY26" s="14">
        <f t="shared" si="31"/>
        <v>0</v>
      </c>
      <c r="CZ26" s="14">
        <f t="shared" si="31"/>
        <v>0</v>
      </c>
      <c r="DA26" s="14">
        <f t="shared" si="31"/>
        <v>0</v>
      </c>
      <c r="DB26" s="14">
        <f t="shared" si="31"/>
        <v>0</v>
      </c>
      <c r="DC26" s="14">
        <f t="shared" si="31"/>
        <v>0</v>
      </c>
      <c r="DD26" s="14">
        <f t="shared" si="31"/>
        <v>0</v>
      </c>
      <c r="DE26" s="14">
        <f t="shared" si="31"/>
        <v>0</v>
      </c>
      <c r="DF26" s="14">
        <f t="shared" si="31"/>
        <v>0</v>
      </c>
      <c r="DG26" s="14">
        <f t="shared" si="31"/>
        <v>0</v>
      </c>
      <c r="DH26" s="14">
        <f t="shared" si="31"/>
        <v>0</v>
      </c>
      <c r="DI26" s="210">
        <f t="shared" ref="DI26:DS26" si="32">IFERROR(DI25/DI24,0)</f>
        <v>0</v>
      </c>
      <c r="DJ26" s="210">
        <f t="shared" si="32"/>
        <v>0</v>
      </c>
      <c r="DK26" s="210">
        <f t="shared" si="32"/>
        <v>0</v>
      </c>
      <c r="DL26" s="210">
        <f t="shared" si="32"/>
        <v>0</v>
      </c>
      <c r="DM26" s="210">
        <f t="shared" si="32"/>
        <v>0</v>
      </c>
      <c r="DN26" s="210">
        <f t="shared" si="32"/>
        <v>0</v>
      </c>
      <c r="DO26" s="210">
        <f t="shared" si="32"/>
        <v>0</v>
      </c>
      <c r="DP26" s="210">
        <f t="shared" si="32"/>
        <v>0</v>
      </c>
      <c r="DQ26" s="210">
        <f t="shared" si="32"/>
        <v>0</v>
      </c>
      <c r="DR26" s="210">
        <f t="shared" si="32"/>
        <v>0</v>
      </c>
      <c r="DS26" s="210">
        <f t="shared" si="32"/>
        <v>0</v>
      </c>
    </row>
    <row r="27" spans="1:123" outlineLevel="1">
      <c r="A27" s="158" t="s">
        <v>272</v>
      </c>
      <c r="B27" s="11" t="s">
        <v>340</v>
      </c>
      <c r="C27" s="152"/>
      <c r="D27" s="152"/>
      <c r="E27" s="152"/>
      <c r="F27" s="152"/>
      <c r="G27" s="152"/>
      <c r="H27" s="152"/>
      <c r="I27" s="154"/>
      <c r="J27" s="154"/>
      <c r="K27" s="154"/>
      <c r="L27" s="154"/>
      <c r="M27" s="152"/>
      <c r="N27" s="152"/>
      <c r="O27" s="152"/>
      <c r="P27" s="152"/>
      <c r="Q27" s="13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</row>
    <row r="28" spans="1:123" outlineLevel="1">
      <c r="A28" s="158"/>
      <c r="B28" s="11" t="s">
        <v>341</v>
      </c>
      <c r="C28" s="153"/>
      <c r="D28" s="153"/>
      <c r="E28" s="153"/>
      <c r="F28" s="153"/>
      <c r="G28" s="153"/>
      <c r="H28" s="153"/>
      <c r="I28" s="155"/>
      <c r="J28" s="155"/>
      <c r="K28" s="155"/>
      <c r="L28" s="155"/>
      <c r="M28" s="153"/>
      <c r="N28" s="153"/>
      <c r="O28" s="153"/>
      <c r="P28" s="153"/>
      <c r="Q28" s="13">
        <f>SUM(R28:DS28)</f>
        <v>0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</row>
    <row r="29" spans="1:123" outlineLevel="1">
      <c r="A29" s="158"/>
      <c r="B29" s="11" t="s">
        <v>347</v>
      </c>
      <c r="C29" s="153"/>
      <c r="D29" s="153"/>
      <c r="E29" s="153"/>
      <c r="F29" s="153"/>
      <c r="G29" s="153"/>
      <c r="H29" s="153"/>
      <c r="I29" s="155"/>
      <c r="J29" s="155"/>
      <c r="K29" s="155"/>
      <c r="L29" s="155"/>
      <c r="M29" s="153"/>
      <c r="N29" s="153"/>
      <c r="O29" s="153"/>
      <c r="P29" s="153"/>
      <c r="Q29" s="13"/>
      <c r="R29" s="14">
        <f t="shared" ref="R29:CC29" si="33">IFERROR(R28/R27,0)</f>
        <v>0</v>
      </c>
      <c r="S29" s="14">
        <f t="shared" si="33"/>
        <v>0</v>
      </c>
      <c r="T29" s="14">
        <f t="shared" si="33"/>
        <v>0</v>
      </c>
      <c r="U29" s="14">
        <f t="shared" si="33"/>
        <v>0</v>
      </c>
      <c r="V29" s="14">
        <f t="shared" si="33"/>
        <v>0</v>
      </c>
      <c r="W29" s="14">
        <f t="shared" si="33"/>
        <v>0</v>
      </c>
      <c r="X29" s="14">
        <f t="shared" si="33"/>
        <v>0</v>
      </c>
      <c r="Y29" s="14">
        <f t="shared" si="33"/>
        <v>0</v>
      </c>
      <c r="Z29" s="14">
        <f t="shared" si="33"/>
        <v>0</v>
      </c>
      <c r="AA29" s="14">
        <f t="shared" si="33"/>
        <v>0</v>
      </c>
      <c r="AB29" s="14">
        <f t="shared" si="33"/>
        <v>0</v>
      </c>
      <c r="AC29" s="14">
        <f t="shared" si="33"/>
        <v>0</v>
      </c>
      <c r="AD29" s="14">
        <f t="shared" si="33"/>
        <v>0</v>
      </c>
      <c r="AE29" s="14">
        <f t="shared" si="33"/>
        <v>0</v>
      </c>
      <c r="AF29" s="14">
        <f t="shared" si="33"/>
        <v>0</v>
      </c>
      <c r="AG29" s="14">
        <f t="shared" si="33"/>
        <v>0</v>
      </c>
      <c r="AH29" s="14">
        <f t="shared" si="33"/>
        <v>0</v>
      </c>
      <c r="AI29" s="14">
        <f t="shared" si="33"/>
        <v>0</v>
      </c>
      <c r="AJ29" s="14">
        <f t="shared" si="33"/>
        <v>0</v>
      </c>
      <c r="AK29" s="14">
        <f t="shared" si="33"/>
        <v>0</v>
      </c>
      <c r="AL29" s="14">
        <f t="shared" si="33"/>
        <v>0</v>
      </c>
      <c r="AM29" s="14">
        <f t="shared" si="33"/>
        <v>0</v>
      </c>
      <c r="AN29" s="14">
        <f t="shared" si="33"/>
        <v>0</v>
      </c>
      <c r="AO29" s="14">
        <f t="shared" si="33"/>
        <v>0</v>
      </c>
      <c r="AP29" s="14">
        <f t="shared" si="33"/>
        <v>0</v>
      </c>
      <c r="AQ29" s="14">
        <f t="shared" si="33"/>
        <v>0</v>
      </c>
      <c r="AR29" s="14">
        <f t="shared" si="33"/>
        <v>0</v>
      </c>
      <c r="AS29" s="14">
        <f t="shared" si="33"/>
        <v>0</v>
      </c>
      <c r="AT29" s="14">
        <f t="shared" si="33"/>
        <v>0</v>
      </c>
      <c r="AU29" s="14">
        <f t="shared" si="33"/>
        <v>0</v>
      </c>
      <c r="AV29" s="14">
        <f t="shared" si="33"/>
        <v>0</v>
      </c>
      <c r="AW29" s="14">
        <f t="shared" si="33"/>
        <v>0</v>
      </c>
      <c r="AX29" s="14">
        <f t="shared" si="33"/>
        <v>0</v>
      </c>
      <c r="AY29" s="14">
        <f t="shared" si="33"/>
        <v>0</v>
      </c>
      <c r="AZ29" s="14">
        <f t="shared" si="33"/>
        <v>0</v>
      </c>
      <c r="BA29" s="14">
        <f t="shared" si="33"/>
        <v>0</v>
      </c>
      <c r="BB29" s="14">
        <f t="shared" si="33"/>
        <v>0</v>
      </c>
      <c r="BC29" s="14">
        <f t="shared" si="33"/>
        <v>0</v>
      </c>
      <c r="BD29" s="14">
        <f t="shared" si="33"/>
        <v>0</v>
      </c>
      <c r="BE29" s="14">
        <f t="shared" si="33"/>
        <v>0</v>
      </c>
      <c r="BF29" s="14">
        <f t="shared" si="33"/>
        <v>0</v>
      </c>
      <c r="BG29" s="14">
        <f t="shared" si="33"/>
        <v>0</v>
      </c>
      <c r="BH29" s="14">
        <f t="shared" si="33"/>
        <v>0</v>
      </c>
      <c r="BI29" s="14">
        <f t="shared" si="33"/>
        <v>0</v>
      </c>
      <c r="BJ29" s="14">
        <f t="shared" si="33"/>
        <v>0</v>
      </c>
      <c r="BK29" s="14">
        <f t="shared" si="33"/>
        <v>0</v>
      </c>
      <c r="BL29" s="14">
        <f t="shared" si="33"/>
        <v>0</v>
      </c>
      <c r="BM29" s="14">
        <f t="shared" si="33"/>
        <v>0</v>
      </c>
      <c r="BN29" s="14">
        <f t="shared" si="33"/>
        <v>0</v>
      </c>
      <c r="BO29" s="14">
        <f t="shared" si="33"/>
        <v>0</v>
      </c>
      <c r="BP29" s="14">
        <f t="shared" si="33"/>
        <v>0</v>
      </c>
      <c r="BQ29" s="14">
        <f t="shared" si="33"/>
        <v>0</v>
      </c>
      <c r="BR29" s="14">
        <f t="shared" si="33"/>
        <v>0</v>
      </c>
      <c r="BS29" s="14">
        <f t="shared" si="33"/>
        <v>0</v>
      </c>
      <c r="BT29" s="14">
        <f t="shared" si="33"/>
        <v>0</v>
      </c>
      <c r="BU29" s="14">
        <f t="shared" si="33"/>
        <v>0</v>
      </c>
      <c r="BV29" s="14">
        <f t="shared" si="33"/>
        <v>0</v>
      </c>
      <c r="BW29" s="14">
        <f t="shared" si="33"/>
        <v>0</v>
      </c>
      <c r="BX29" s="14">
        <f t="shared" si="33"/>
        <v>0</v>
      </c>
      <c r="BY29" s="14">
        <f t="shared" si="33"/>
        <v>0</v>
      </c>
      <c r="BZ29" s="14">
        <f t="shared" si="33"/>
        <v>0</v>
      </c>
      <c r="CA29" s="14">
        <f t="shared" si="33"/>
        <v>0</v>
      </c>
      <c r="CB29" s="14">
        <f t="shared" si="33"/>
        <v>0</v>
      </c>
      <c r="CC29" s="14">
        <f t="shared" si="33"/>
        <v>0</v>
      </c>
      <c r="CD29" s="14">
        <f t="shared" ref="CD29:DH29" si="34">IFERROR(CD28/CD27,0)</f>
        <v>0</v>
      </c>
      <c r="CE29" s="14">
        <f t="shared" si="34"/>
        <v>0</v>
      </c>
      <c r="CF29" s="14">
        <f t="shared" si="34"/>
        <v>0</v>
      </c>
      <c r="CG29" s="14">
        <f t="shared" si="34"/>
        <v>0</v>
      </c>
      <c r="CH29" s="14">
        <f t="shared" si="34"/>
        <v>0</v>
      </c>
      <c r="CI29" s="14">
        <f t="shared" si="34"/>
        <v>0</v>
      </c>
      <c r="CJ29" s="14">
        <f t="shared" si="34"/>
        <v>0</v>
      </c>
      <c r="CK29" s="14">
        <f t="shared" si="34"/>
        <v>0</v>
      </c>
      <c r="CL29" s="14">
        <f t="shared" si="34"/>
        <v>0</v>
      </c>
      <c r="CM29" s="14">
        <f t="shared" si="34"/>
        <v>0</v>
      </c>
      <c r="CN29" s="14">
        <f t="shared" si="34"/>
        <v>0</v>
      </c>
      <c r="CO29" s="14">
        <f t="shared" si="34"/>
        <v>0</v>
      </c>
      <c r="CP29" s="14">
        <f t="shared" si="34"/>
        <v>0</v>
      </c>
      <c r="CQ29" s="14">
        <f t="shared" si="34"/>
        <v>0</v>
      </c>
      <c r="CR29" s="14">
        <f t="shared" si="34"/>
        <v>0</v>
      </c>
      <c r="CS29" s="14">
        <f t="shared" si="34"/>
        <v>0</v>
      </c>
      <c r="CT29" s="14">
        <f t="shared" si="34"/>
        <v>0</v>
      </c>
      <c r="CU29" s="14">
        <f t="shared" si="34"/>
        <v>0</v>
      </c>
      <c r="CV29" s="14">
        <f t="shared" si="34"/>
        <v>0</v>
      </c>
      <c r="CW29" s="14">
        <f t="shared" si="34"/>
        <v>0</v>
      </c>
      <c r="CX29" s="14">
        <f t="shared" si="34"/>
        <v>0</v>
      </c>
      <c r="CY29" s="14">
        <f t="shared" si="34"/>
        <v>0</v>
      </c>
      <c r="CZ29" s="14">
        <f t="shared" si="34"/>
        <v>0</v>
      </c>
      <c r="DA29" s="14">
        <f t="shared" si="34"/>
        <v>0</v>
      </c>
      <c r="DB29" s="14">
        <f t="shared" si="34"/>
        <v>0</v>
      </c>
      <c r="DC29" s="14">
        <f t="shared" si="34"/>
        <v>0</v>
      </c>
      <c r="DD29" s="14">
        <f t="shared" si="34"/>
        <v>0</v>
      </c>
      <c r="DE29" s="14">
        <f t="shared" si="34"/>
        <v>0</v>
      </c>
      <c r="DF29" s="14">
        <f t="shared" si="34"/>
        <v>0</v>
      </c>
      <c r="DG29" s="14">
        <f t="shared" si="34"/>
        <v>0</v>
      </c>
      <c r="DH29" s="14">
        <f t="shared" si="34"/>
        <v>0</v>
      </c>
      <c r="DI29" s="210">
        <f t="shared" ref="DI29:DS29" si="35">IFERROR(DI28/DI27,0)</f>
        <v>0</v>
      </c>
      <c r="DJ29" s="210">
        <f t="shared" si="35"/>
        <v>0</v>
      </c>
      <c r="DK29" s="210">
        <f t="shared" si="35"/>
        <v>0</v>
      </c>
      <c r="DL29" s="210">
        <f t="shared" si="35"/>
        <v>0</v>
      </c>
      <c r="DM29" s="210">
        <f t="shared" si="35"/>
        <v>0</v>
      </c>
      <c r="DN29" s="210">
        <f t="shared" si="35"/>
        <v>0</v>
      </c>
      <c r="DO29" s="210">
        <f t="shared" si="35"/>
        <v>0</v>
      </c>
      <c r="DP29" s="210">
        <f t="shared" si="35"/>
        <v>0</v>
      </c>
      <c r="DQ29" s="210">
        <f t="shared" si="35"/>
        <v>0</v>
      </c>
      <c r="DR29" s="210">
        <f t="shared" si="35"/>
        <v>0</v>
      </c>
      <c r="DS29" s="210">
        <f t="shared" si="35"/>
        <v>0</v>
      </c>
    </row>
    <row r="30" spans="1:123" outlineLevel="1">
      <c r="A30" s="158" t="s">
        <v>273</v>
      </c>
      <c r="B30" s="11" t="s">
        <v>340</v>
      </c>
      <c r="C30" s="152"/>
      <c r="D30" s="152"/>
      <c r="E30" s="152"/>
      <c r="F30" s="152"/>
      <c r="G30" s="152"/>
      <c r="H30" s="152"/>
      <c r="I30" s="154"/>
      <c r="J30" s="154"/>
      <c r="K30" s="154"/>
      <c r="L30" s="154"/>
      <c r="M30" s="152"/>
      <c r="N30" s="152"/>
      <c r="O30" s="152"/>
      <c r="P30" s="152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</row>
    <row r="31" spans="1:123" outlineLevel="1">
      <c r="A31" s="158"/>
      <c r="B31" s="11" t="s">
        <v>341</v>
      </c>
      <c r="C31" s="153"/>
      <c r="D31" s="153"/>
      <c r="E31" s="153"/>
      <c r="F31" s="153"/>
      <c r="G31" s="153"/>
      <c r="H31" s="153"/>
      <c r="I31" s="155"/>
      <c r="J31" s="155"/>
      <c r="K31" s="155"/>
      <c r="L31" s="155"/>
      <c r="M31" s="153"/>
      <c r="N31" s="153"/>
      <c r="O31" s="153"/>
      <c r="P31" s="153"/>
      <c r="Q31" s="13">
        <f>SUM(R31:DS31)</f>
        <v>0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</row>
    <row r="32" spans="1:123" outlineLevel="1">
      <c r="A32" s="158"/>
      <c r="B32" s="11" t="s">
        <v>347</v>
      </c>
      <c r="C32" s="153"/>
      <c r="D32" s="153"/>
      <c r="E32" s="153"/>
      <c r="F32" s="153"/>
      <c r="G32" s="153"/>
      <c r="H32" s="153"/>
      <c r="I32" s="155"/>
      <c r="J32" s="155"/>
      <c r="K32" s="155"/>
      <c r="L32" s="155"/>
      <c r="M32" s="153"/>
      <c r="N32" s="153"/>
      <c r="O32" s="153"/>
      <c r="P32" s="153"/>
      <c r="Q32" s="13"/>
      <c r="R32" s="14">
        <f t="shared" ref="R32:CC32" si="36">IFERROR(R31/R30,0)</f>
        <v>0</v>
      </c>
      <c r="S32" s="14">
        <f t="shared" si="36"/>
        <v>0</v>
      </c>
      <c r="T32" s="14">
        <f t="shared" si="36"/>
        <v>0</v>
      </c>
      <c r="U32" s="14">
        <f t="shared" si="36"/>
        <v>0</v>
      </c>
      <c r="V32" s="14">
        <f t="shared" si="36"/>
        <v>0</v>
      </c>
      <c r="W32" s="14">
        <f t="shared" si="36"/>
        <v>0</v>
      </c>
      <c r="X32" s="14">
        <f t="shared" si="36"/>
        <v>0</v>
      </c>
      <c r="Y32" s="14">
        <f t="shared" si="36"/>
        <v>0</v>
      </c>
      <c r="Z32" s="14">
        <f t="shared" si="36"/>
        <v>0</v>
      </c>
      <c r="AA32" s="14">
        <f t="shared" si="36"/>
        <v>0</v>
      </c>
      <c r="AB32" s="14">
        <f t="shared" si="36"/>
        <v>0</v>
      </c>
      <c r="AC32" s="14">
        <f t="shared" si="36"/>
        <v>0</v>
      </c>
      <c r="AD32" s="14">
        <f t="shared" si="36"/>
        <v>0</v>
      </c>
      <c r="AE32" s="14">
        <f t="shared" si="36"/>
        <v>0</v>
      </c>
      <c r="AF32" s="14">
        <f t="shared" si="36"/>
        <v>0</v>
      </c>
      <c r="AG32" s="14">
        <f t="shared" si="36"/>
        <v>0</v>
      </c>
      <c r="AH32" s="14">
        <f t="shared" si="36"/>
        <v>0</v>
      </c>
      <c r="AI32" s="14">
        <f t="shared" si="36"/>
        <v>0</v>
      </c>
      <c r="AJ32" s="14">
        <f t="shared" si="36"/>
        <v>0</v>
      </c>
      <c r="AK32" s="14">
        <f t="shared" si="36"/>
        <v>0</v>
      </c>
      <c r="AL32" s="14">
        <f t="shared" si="36"/>
        <v>0</v>
      </c>
      <c r="AM32" s="14">
        <f t="shared" si="36"/>
        <v>0</v>
      </c>
      <c r="AN32" s="14">
        <f t="shared" si="36"/>
        <v>0</v>
      </c>
      <c r="AO32" s="14">
        <f t="shared" si="36"/>
        <v>0</v>
      </c>
      <c r="AP32" s="14">
        <f t="shared" si="36"/>
        <v>0</v>
      </c>
      <c r="AQ32" s="14">
        <f t="shared" si="36"/>
        <v>0</v>
      </c>
      <c r="AR32" s="14">
        <f t="shared" si="36"/>
        <v>0</v>
      </c>
      <c r="AS32" s="14">
        <f t="shared" si="36"/>
        <v>0</v>
      </c>
      <c r="AT32" s="14">
        <f t="shared" si="36"/>
        <v>0</v>
      </c>
      <c r="AU32" s="14">
        <f t="shared" si="36"/>
        <v>0</v>
      </c>
      <c r="AV32" s="14">
        <f t="shared" si="36"/>
        <v>0</v>
      </c>
      <c r="AW32" s="14">
        <f t="shared" si="36"/>
        <v>0</v>
      </c>
      <c r="AX32" s="14">
        <f t="shared" si="36"/>
        <v>0</v>
      </c>
      <c r="AY32" s="14">
        <f t="shared" si="36"/>
        <v>0</v>
      </c>
      <c r="AZ32" s="14">
        <f t="shared" si="36"/>
        <v>0</v>
      </c>
      <c r="BA32" s="14">
        <f t="shared" si="36"/>
        <v>0</v>
      </c>
      <c r="BB32" s="14">
        <f t="shared" si="36"/>
        <v>0</v>
      </c>
      <c r="BC32" s="14">
        <f t="shared" si="36"/>
        <v>0</v>
      </c>
      <c r="BD32" s="14">
        <f t="shared" si="36"/>
        <v>0</v>
      </c>
      <c r="BE32" s="14">
        <f t="shared" si="36"/>
        <v>0</v>
      </c>
      <c r="BF32" s="14">
        <f t="shared" si="36"/>
        <v>0</v>
      </c>
      <c r="BG32" s="14">
        <f t="shared" si="36"/>
        <v>0</v>
      </c>
      <c r="BH32" s="14">
        <f t="shared" si="36"/>
        <v>0</v>
      </c>
      <c r="BI32" s="14">
        <f t="shared" si="36"/>
        <v>0</v>
      </c>
      <c r="BJ32" s="14">
        <f t="shared" si="36"/>
        <v>0</v>
      </c>
      <c r="BK32" s="14">
        <f t="shared" si="36"/>
        <v>0</v>
      </c>
      <c r="BL32" s="14">
        <f t="shared" si="36"/>
        <v>0</v>
      </c>
      <c r="BM32" s="14">
        <f t="shared" si="36"/>
        <v>0</v>
      </c>
      <c r="BN32" s="14">
        <f t="shared" si="36"/>
        <v>0</v>
      </c>
      <c r="BO32" s="14">
        <f t="shared" si="36"/>
        <v>0</v>
      </c>
      <c r="BP32" s="14">
        <f t="shared" si="36"/>
        <v>0</v>
      </c>
      <c r="BQ32" s="14">
        <f t="shared" si="36"/>
        <v>0</v>
      </c>
      <c r="BR32" s="14">
        <f t="shared" si="36"/>
        <v>0</v>
      </c>
      <c r="BS32" s="14">
        <f t="shared" si="36"/>
        <v>0</v>
      </c>
      <c r="BT32" s="14">
        <f t="shared" si="36"/>
        <v>0</v>
      </c>
      <c r="BU32" s="14">
        <f t="shared" si="36"/>
        <v>0</v>
      </c>
      <c r="BV32" s="14">
        <f t="shared" si="36"/>
        <v>0</v>
      </c>
      <c r="BW32" s="14">
        <f t="shared" si="36"/>
        <v>0</v>
      </c>
      <c r="BX32" s="14">
        <f t="shared" si="36"/>
        <v>0</v>
      </c>
      <c r="BY32" s="14">
        <f t="shared" si="36"/>
        <v>0</v>
      </c>
      <c r="BZ32" s="14">
        <f t="shared" si="36"/>
        <v>0</v>
      </c>
      <c r="CA32" s="14">
        <f t="shared" si="36"/>
        <v>0</v>
      </c>
      <c r="CB32" s="14">
        <f t="shared" si="36"/>
        <v>0</v>
      </c>
      <c r="CC32" s="14">
        <f t="shared" si="36"/>
        <v>0</v>
      </c>
      <c r="CD32" s="14">
        <f t="shared" ref="CD32:DH32" si="37">IFERROR(CD31/CD30,0)</f>
        <v>0</v>
      </c>
      <c r="CE32" s="14">
        <f t="shared" si="37"/>
        <v>0</v>
      </c>
      <c r="CF32" s="14">
        <f t="shared" si="37"/>
        <v>0</v>
      </c>
      <c r="CG32" s="14">
        <f t="shared" si="37"/>
        <v>0</v>
      </c>
      <c r="CH32" s="14">
        <f t="shared" si="37"/>
        <v>0</v>
      </c>
      <c r="CI32" s="14">
        <f t="shared" si="37"/>
        <v>0</v>
      </c>
      <c r="CJ32" s="14">
        <f t="shared" si="37"/>
        <v>0</v>
      </c>
      <c r="CK32" s="14">
        <f t="shared" si="37"/>
        <v>0</v>
      </c>
      <c r="CL32" s="14">
        <f t="shared" si="37"/>
        <v>0</v>
      </c>
      <c r="CM32" s="14">
        <f t="shared" si="37"/>
        <v>0</v>
      </c>
      <c r="CN32" s="14">
        <f t="shared" si="37"/>
        <v>0</v>
      </c>
      <c r="CO32" s="14">
        <f t="shared" si="37"/>
        <v>0</v>
      </c>
      <c r="CP32" s="14">
        <f t="shared" si="37"/>
        <v>0</v>
      </c>
      <c r="CQ32" s="14">
        <f t="shared" si="37"/>
        <v>0</v>
      </c>
      <c r="CR32" s="14">
        <f t="shared" si="37"/>
        <v>0</v>
      </c>
      <c r="CS32" s="14">
        <f t="shared" si="37"/>
        <v>0</v>
      </c>
      <c r="CT32" s="14">
        <f t="shared" si="37"/>
        <v>0</v>
      </c>
      <c r="CU32" s="14">
        <f t="shared" si="37"/>
        <v>0</v>
      </c>
      <c r="CV32" s="14">
        <f t="shared" si="37"/>
        <v>0</v>
      </c>
      <c r="CW32" s="14">
        <f t="shared" si="37"/>
        <v>0</v>
      </c>
      <c r="CX32" s="14">
        <f t="shared" si="37"/>
        <v>0</v>
      </c>
      <c r="CY32" s="14">
        <f t="shared" si="37"/>
        <v>0</v>
      </c>
      <c r="CZ32" s="14">
        <f t="shared" si="37"/>
        <v>0</v>
      </c>
      <c r="DA32" s="14">
        <f t="shared" si="37"/>
        <v>0</v>
      </c>
      <c r="DB32" s="14">
        <f t="shared" si="37"/>
        <v>0</v>
      </c>
      <c r="DC32" s="14">
        <f t="shared" si="37"/>
        <v>0</v>
      </c>
      <c r="DD32" s="14">
        <f t="shared" si="37"/>
        <v>0</v>
      </c>
      <c r="DE32" s="14">
        <f t="shared" si="37"/>
        <v>0</v>
      </c>
      <c r="DF32" s="14">
        <f t="shared" si="37"/>
        <v>0</v>
      </c>
      <c r="DG32" s="14">
        <f t="shared" si="37"/>
        <v>0</v>
      </c>
      <c r="DH32" s="14">
        <f t="shared" si="37"/>
        <v>0</v>
      </c>
      <c r="DI32" s="210">
        <f t="shared" ref="DI32:DS32" si="38">IFERROR(DI31/DI30,0)</f>
        <v>0</v>
      </c>
      <c r="DJ32" s="210">
        <f t="shared" si="38"/>
        <v>0</v>
      </c>
      <c r="DK32" s="210">
        <f t="shared" si="38"/>
        <v>0</v>
      </c>
      <c r="DL32" s="210">
        <f t="shared" si="38"/>
        <v>0</v>
      </c>
      <c r="DM32" s="210">
        <f t="shared" si="38"/>
        <v>0</v>
      </c>
      <c r="DN32" s="210">
        <f t="shared" si="38"/>
        <v>0</v>
      </c>
      <c r="DO32" s="210">
        <f t="shared" si="38"/>
        <v>0</v>
      </c>
      <c r="DP32" s="210">
        <f t="shared" si="38"/>
        <v>0</v>
      </c>
      <c r="DQ32" s="210">
        <f t="shared" si="38"/>
        <v>0</v>
      </c>
      <c r="DR32" s="210">
        <f t="shared" si="38"/>
        <v>0</v>
      </c>
      <c r="DS32" s="210">
        <f t="shared" si="38"/>
        <v>0</v>
      </c>
    </row>
    <row r="33" spans="1:123">
      <c r="A33" s="248" t="s">
        <v>454</v>
      </c>
      <c r="B33" s="215" t="s">
        <v>340</v>
      </c>
      <c r="C33" s="216">
        <f>COUNTA(C24:C32)</f>
        <v>0</v>
      </c>
      <c r="D33" s="216">
        <f t="shared" ref="D33" si="39">COUNTA(D24:D32)</f>
        <v>0</v>
      </c>
      <c r="E33" s="216">
        <f t="shared" ref="E33" si="40">COUNTA(E24:E32)</f>
        <v>0</v>
      </c>
      <c r="F33" s="216">
        <f>SUM(F24:F32)</f>
        <v>0</v>
      </c>
      <c r="G33" s="216">
        <f t="shared" ref="G33" si="41">COUNTA(G24:G32)</f>
        <v>0</v>
      </c>
      <c r="H33" s="216">
        <f t="shared" ref="H33" si="42">COUNTA(H24:H32)</f>
        <v>0</v>
      </c>
      <c r="I33" s="216">
        <f t="shared" ref="I33" si="43">COUNTA(I24:I32)</f>
        <v>0</v>
      </c>
      <c r="J33" s="216">
        <f t="shared" ref="J33" si="44">COUNTA(J24:J32)</f>
        <v>0</v>
      </c>
      <c r="K33" s="216">
        <f t="shared" ref="K33" si="45">COUNTA(K24:K32)</f>
        <v>0</v>
      </c>
      <c r="L33" s="216">
        <f t="shared" ref="L33" si="46">COUNTA(L24:L32)</f>
        <v>0</v>
      </c>
      <c r="M33" s="216">
        <f t="shared" ref="M33" si="47">COUNTA(M24:M32)</f>
        <v>0</v>
      </c>
      <c r="N33" s="216">
        <f t="shared" ref="N33" si="48">COUNTA(N24:N32)</f>
        <v>0</v>
      </c>
      <c r="O33" s="216">
        <f t="shared" ref="O33" si="49">COUNTA(O24:O32)</f>
        <v>0</v>
      </c>
      <c r="P33" s="216">
        <f t="shared" ref="P33" si="50">COUNTA(P24:P32)</f>
        <v>0</v>
      </c>
      <c r="Q33" s="219"/>
      <c r="R33" s="220">
        <f>SUMIF($B24:$B32,$B33,R24:R32)</f>
        <v>0</v>
      </c>
      <c r="S33" s="220">
        <f t="shared" ref="S33" si="51">SUMIF($B24:$B32,$B33,S24:S32)</f>
        <v>0</v>
      </c>
      <c r="T33" s="220">
        <f t="shared" ref="T33" si="52">SUMIF($B24:$B32,$B33,T24:T32)</f>
        <v>0</v>
      </c>
      <c r="U33" s="220">
        <f t="shared" ref="U33" si="53">SUMIF($B24:$B32,$B33,U24:U32)</f>
        <v>0</v>
      </c>
      <c r="V33" s="220">
        <f t="shared" ref="V33" si="54">SUMIF($B24:$B32,$B33,V24:V32)</f>
        <v>0</v>
      </c>
      <c r="W33" s="220">
        <f t="shared" ref="W33" si="55">SUMIF($B24:$B32,$B33,W24:W32)</f>
        <v>0</v>
      </c>
      <c r="X33" s="220">
        <f t="shared" ref="X33" si="56">SUMIF($B24:$B32,$B33,X24:X32)</f>
        <v>0</v>
      </c>
      <c r="Y33" s="220">
        <f t="shared" ref="Y33" si="57">SUMIF($B24:$B32,$B33,Y24:Y32)</f>
        <v>0</v>
      </c>
      <c r="Z33" s="220">
        <f t="shared" ref="Z33" si="58">SUMIF($B24:$B32,$B33,Z24:Z32)</f>
        <v>0</v>
      </c>
      <c r="AA33" s="220">
        <f t="shared" ref="AA33" si="59">SUMIF($B24:$B32,$B33,AA24:AA32)</f>
        <v>0</v>
      </c>
      <c r="AB33" s="220">
        <f t="shared" ref="AB33" si="60">SUMIF($B24:$B32,$B33,AB24:AB32)</f>
        <v>0</v>
      </c>
      <c r="AC33" s="220">
        <f t="shared" ref="AC33" si="61">SUMIF($B24:$B32,$B33,AC24:AC32)</f>
        <v>0</v>
      </c>
      <c r="AD33" s="220">
        <f t="shared" ref="AD33" si="62">SUMIF($B24:$B32,$B33,AD24:AD32)</f>
        <v>0</v>
      </c>
      <c r="AE33" s="220">
        <f t="shared" ref="AE33" si="63">SUMIF($B24:$B32,$B33,AE24:AE32)</f>
        <v>0</v>
      </c>
      <c r="AF33" s="220">
        <f t="shared" ref="AF33" si="64">SUMIF($B24:$B32,$B33,AF24:AF32)</f>
        <v>0</v>
      </c>
      <c r="AG33" s="220">
        <f t="shared" ref="AG33" si="65">SUMIF($B24:$B32,$B33,AG24:AG32)</f>
        <v>0</v>
      </c>
      <c r="AH33" s="220">
        <f t="shared" ref="AH33" si="66">SUMIF($B24:$B32,$B33,AH24:AH32)</f>
        <v>0</v>
      </c>
      <c r="AI33" s="220">
        <f t="shared" ref="AI33" si="67">SUMIF($B24:$B32,$B33,AI24:AI32)</f>
        <v>0</v>
      </c>
      <c r="AJ33" s="220">
        <f t="shared" ref="AJ33" si="68">SUMIF($B24:$B32,$B33,AJ24:AJ32)</f>
        <v>0</v>
      </c>
      <c r="AK33" s="220">
        <f t="shared" ref="AK33" si="69">SUMIF($B24:$B32,$B33,AK24:AK32)</f>
        <v>0</v>
      </c>
      <c r="AL33" s="220">
        <f t="shared" ref="AL33" si="70">SUMIF($B24:$B32,$B33,AL24:AL32)</f>
        <v>0</v>
      </c>
      <c r="AM33" s="220">
        <f t="shared" ref="AM33" si="71">SUMIF($B24:$B32,$B33,AM24:AM32)</f>
        <v>0</v>
      </c>
      <c r="AN33" s="220">
        <f t="shared" ref="AN33" si="72">SUMIF($B24:$B32,$B33,AN24:AN32)</f>
        <v>0</v>
      </c>
      <c r="AO33" s="220">
        <f t="shared" ref="AO33" si="73">SUMIF($B24:$B32,$B33,AO24:AO32)</f>
        <v>0</v>
      </c>
      <c r="AP33" s="220">
        <f t="shared" ref="AP33" si="74">SUMIF($B24:$B32,$B33,AP24:AP32)</f>
        <v>0</v>
      </c>
      <c r="AQ33" s="220">
        <f t="shared" ref="AQ33" si="75">SUMIF($B24:$B32,$B33,AQ24:AQ32)</f>
        <v>0</v>
      </c>
      <c r="AR33" s="220">
        <f t="shared" ref="AR33" si="76">SUMIF($B24:$B32,$B33,AR24:AR32)</f>
        <v>0</v>
      </c>
      <c r="AS33" s="220">
        <f t="shared" ref="AS33" si="77">SUMIF($B24:$B32,$B33,AS24:AS32)</f>
        <v>0</v>
      </c>
      <c r="AT33" s="220">
        <f t="shared" ref="AT33" si="78">SUMIF($B24:$B32,$B33,AT24:AT32)</f>
        <v>0</v>
      </c>
      <c r="AU33" s="220">
        <f t="shared" ref="AU33" si="79">SUMIF($B24:$B32,$B33,AU24:AU32)</f>
        <v>0</v>
      </c>
      <c r="AV33" s="220">
        <f t="shared" ref="AV33" si="80">SUMIF($B24:$B32,$B33,AV24:AV32)</f>
        <v>0</v>
      </c>
      <c r="AW33" s="220">
        <f t="shared" ref="AW33" si="81">SUMIF($B24:$B32,$B33,AW24:AW32)</f>
        <v>0</v>
      </c>
      <c r="AX33" s="220">
        <f t="shared" ref="AX33" si="82">SUMIF($B24:$B32,$B33,AX24:AX32)</f>
        <v>0</v>
      </c>
      <c r="AY33" s="220">
        <f t="shared" ref="AY33" si="83">SUMIF($B24:$B32,$B33,AY24:AY32)</f>
        <v>0</v>
      </c>
      <c r="AZ33" s="220">
        <f t="shared" ref="AZ33" si="84">SUMIF($B24:$B32,$B33,AZ24:AZ32)</f>
        <v>0</v>
      </c>
      <c r="BA33" s="220">
        <f t="shared" ref="BA33" si="85">SUMIF($B24:$B32,$B33,BA24:BA32)</f>
        <v>0</v>
      </c>
      <c r="BB33" s="220">
        <f t="shared" ref="BB33" si="86">SUMIF($B24:$B32,$B33,BB24:BB32)</f>
        <v>0</v>
      </c>
      <c r="BC33" s="220">
        <f t="shared" ref="BC33" si="87">SUMIF($B24:$B32,$B33,BC24:BC32)</f>
        <v>0</v>
      </c>
      <c r="BD33" s="220">
        <f t="shared" ref="BD33" si="88">SUMIF($B24:$B32,$B33,BD24:BD32)</f>
        <v>0</v>
      </c>
      <c r="BE33" s="220">
        <f t="shared" ref="BE33" si="89">SUMIF($B24:$B32,$B33,BE24:BE32)</f>
        <v>0</v>
      </c>
      <c r="BF33" s="220">
        <f t="shared" ref="BF33" si="90">SUMIF($B24:$B32,$B33,BF24:BF32)</f>
        <v>0</v>
      </c>
      <c r="BG33" s="220">
        <f t="shared" ref="BG33" si="91">SUMIF($B24:$B32,$B33,BG24:BG32)</f>
        <v>0</v>
      </c>
      <c r="BH33" s="220">
        <f t="shared" ref="BH33" si="92">SUMIF($B24:$B32,$B33,BH24:BH32)</f>
        <v>0</v>
      </c>
      <c r="BI33" s="220">
        <f t="shared" ref="BI33" si="93">SUMIF($B24:$B32,$B33,BI24:BI32)</f>
        <v>0</v>
      </c>
      <c r="BJ33" s="220">
        <f t="shared" ref="BJ33" si="94">SUMIF($B24:$B32,$B33,BJ24:BJ32)</f>
        <v>0</v>
      </c>
      <c r="BK33" s="220">
        <f t="shared" ref="BK33" si="95">SUMIF($B24:$B32,$B33,BK24:BK32)</f>
        <v>0</v>
      </c>
      <c r="BL33" s="220">
        <f t="shared" ref="BL33" si="96">SUMIF($B24:$B32,$B33,BL24:BL32)</f>
        <v>0</v>
      </c>
      <c r="BM33" s="220">
        <f t="shared" ref="BM33" si="97">SUMIF($B24:$B32,$B33,BM24:BM32)</f>
        <v>0</v>
      </c>
      <c r="BN33" s="220">
        <f t="shared" ref="BN33" si="98">SUMIF($B24:$B32,$B33,BN24:BN32)</f>
        <v>0</v>
      </c>
      <c r="BO33" s="220">
        <f t="shared" ref="BO33" si="99">SUMIF($B24:$B32,$B33,BO24:BO32)</f>
        <v>0</v>
      </c>
      <c r="BP33" s="220">
        <f t="shared" ref="BP33" si="100">SUMIF($B24:$B32,$B33,BP24:BP32)</f>
        <v>0</v>
      </c>
      <c r="BQ33" s="220">
        <f t="shared" ref="BQ33" si="101">SUMIF($B24:$B32,$B33,BQ24:BQ32)</f>
        <v>0</v>
      </c>
      <c r="BR33" s="220">
        <f t="shared" ref="BR33" si="102">SUMIF($B24:$B32,$B33,BR24:BR32)</f>
        <v>0</v>
      </c>
      <c r="BS33" s="220">
        <f t="shared" ref="BS33" si="103">SUMIF($B24:$B32,$B33,BS24:BS32)</f>
        <v>0</v>
      </c>
      <c r="BT33" s="220">
        <f t="shared" ref="BT33" si="104">SUMIF($B24:$B32,$B33,BT24:BT32)</f>
        <v>0</v>
      </c>
      <c r="BU33" s="220">
        <f t="shared" ref="BU33" si="105">SUMIF($B24:$B32,$B33,BU24:BU32)</f>
        <v>0</v>
      </c>
      <c r="BV33" s="220">
        <f t="shared" ref="BV33" si="106">SUMIF($B24:$B32,$B33,BV24:BV32)</f>
        <v>0</v>
      </c>
      <c r="BW33" s="220">
        <f t="shared" ref="BW33" si="107">SUMIF($B24:$B32,$B33,BW24:BW32)</f>
        <v>0</v>
      </c>
      <c r="BX33" s="220">
        <f t="shared" ref="BX33" si="108">SUMIF($B24:$B32,$B33,BX24:BX32)</f>
        <v>0</v>
      </c>
      <c r="BY33" s="220">
        <f t="shared" ref="BY33" si="109">SUMIF($B24:$B32,$B33,BY24:BY32)</f>
        <v>0</v>
      </c>
      <c r="BZ33" s="220">
        <f t="shared" ref="BZ33" si="110">SUMIF($B24:$B32,$B33,BZ24:BZ32)</f>
        <v>0</v>
      </c>
      <c r="CA33" s="220">
        <f t="shared" ref="CA33" si="111">SUMIF($B24:$B32,$B33,CA24:CA32)</f>
        <v>0</v>
      </c>
      <c r="CB33" s="220">
        <f t="shared" ref="CB33" si="112">SUMIF($B24:$B32,$B33,CB24:CB32)</f>
        <v>0</v>
      </c>
      <c r="CC33" s="220">
        <f t="shared" ref="CC33" si="113">SUMIF($B24:$B32,$B33,CC24:CC32)</f>
        <v>0</v>
      </c>
      <c r="CD33" s="220">
        <f t="shared" ref="CD33" si="114">SUMIF($B24:$B32,$B33,CD24:CD32)</f>
        <v>0</v>
      </c>
      <c r="CE33" s="220">
        <f t="shared" ref="CE33" si="115">SUMIF($B24:$B32,$B33,CE24:CE32)</f>
        <v>0</v>
      </c>
      <c r="CF33" s="220">
        <f t="shared" ref="CF33" si="116">SUMIF($B24:$B32,$B33,CF24:CF32)</f>
        <v>0</v>
      </c>
      <c r="CG33" s="220">
        <f t="shared" ref="CG33" si="117">SUMIF($B24:$B32,$B33,CG24:CG32)</f>
        <v>0</v>
      </c>
      <c r="CH33" s="220">
        <f t="shared" ref="CH33" si="118">SUMIF($B24:$B32,$B33,CH24:CH32)</f>
        <v>0</v>
      </c>
      <c r="CI33" s="220">
        <f t="shared" ref="CI33" si="119">SUMIF($B24:$B32,$B33,CI24:CI32)</f>
        <v>0</v>
      </c>
      <c r="CJ33" s="220">
        <f t="shared" ref="CJ33" si="120">SUMIF($B24:$B32,$B33,CJ24:CJ32)</f>
        <v>0</v>
      </c>
      <c r="CK33" s="220">
        <f t="shared" ref="CK33" si="121">SUMIF($B24:$B32,$B33,CK24:CK32)</f>
        <v>0</v>
      </c>
      <c r="CL33" s="220">
        <f t="shared" ref="CL33" si="122">SUMIF($B24:$B32,$B33,CL24:CL32)</f>
        <v>0</v>
      </c>
      <c r="CM33" s="220">
        <f t="shared" ref="CM33" si="123">SUMIF($B24:$B32,$B33,CM24:CM32)</f>
        <v>0</v>
      </c>
      <c r="CN33" s="220">
        <f t="shared" ref="CN33" si="124">SUMIF($B24:$B32,$B33,CN24:CN32)</f>
        <v>0</v>
      </c>
      <c r="CO33" s="220">
        <f t="shared" ref="CO33" si="125">SUMIF($B24:$B32,$B33,CO24:CO32)</f>
        <v>0</v>
      </c>
      <c r="CP33" s="220">
        <f t="shared" ref="CP33" si="126">SUMIF($B24:$B32,$B33,CP24:CP32)</f>
        <v>0</v>
      </c>
      <c r="CQ33" s="220">
        <f t="shared" ref="CQ33" si="127">SUMIF($B24:$B32,$B33,CQ24:CQ32)</f>
        <v>0</v>
      </c>
      <c r="CR33" s="220">
        <f t="shared" ref="CR33" si="128">SUMIF($B24:$B32,$B33,CR24:CR32)</f>
        <v>0</v>
      </c>
      <c r="CS33" s="220">
        <f t="shared" ref="CS33" si="129">SUMIF($B24:$B32,$B33,CS24:CS32)</f>
        <v>0</v>
      </c>
      <c r="CT33" s="220">
        <f t="shared" ref="CT33" si="130">SUMIF($B24:$B32,$B33,CT24:CT32)</f>
        <v>0</v>
      </c>
      <c r="CU33" s="220">
        <f t="shared" ref="CU33" si="131">SUMIF($B24:$B32,$B33,CU24:CU32)</f>
        <v>0</v>
      </c>
      <c r="CV33" s="220">
        <f t="shared" ref="CV33" si="132">SUMIF($B24:$B32,$B33,CV24:CV32)</f>
        <v>0</v>
      </c>
      <c r="CW33" s="220">
        <f t="shared" ref="CW33" si="133">SUMIF($B24:$B32,$B33,CW24:CW32)</f>
        <v>0</v>
      </c>
      <c r="CX33" s="220">
        <f t="shared" ref="CX33" si="134">SUMIF($B24:$B32,$B33,CX24:CX32)</f>
        <v>0</v>
      </c>
      <c r="CY33" s="220">
        <f t="shared" ref="CY33" si="135">SUMIF($B24:$B32,$B33,CY24:CY32)</f>
        <v>0</v>
      </c>
      <c r="CZ33" s="220">
        <f t="shared" ref="CZ33" si="136">SUMIF($B24:$B32,$B33,CZ24:CZ32)</f>
        <v>0</v>
      </c>
      <c r="DA33" s="220">
        <f t="shared" ref="DA33" si="137">SUMIF($B24:$B32,$B33,DA24:DA32)</f>
        <v>0</v>
      </c>
      <c r="DB33" s="220">
        <f t="shared" ref="DB33" si="138">SUMIF($B24:$B32,$B33,DB24:DB32)</f>
        <v>0</v>
      </c>
      <c r="DC33" s="220">
        <f t="shared" ref="DC33" si="139">SUMIF($B24:$B32,$B33,DC24:DC32)</f>
        <v>0</v>
      </c>
      <c r="DD33" s="220">
        <f t="shared" ref="DD33" si="140">SUMIF($B24:$B32,$B33,DD24:DD32)</f>
        <v>0</v>
      </c>
      <c r="DE33" s="220">
        <f t="shared" ref="DE33" si="141">SUMIF($B24:$B32,$B33,DE24:DE32)</f>
        <v>0</v>
      </c>
      <c r="DF33" s="220">
        <f t="shared" ref="DF33" si="142">SUMIF($B24:$B32,$B33,DF24:DF32)</f>
        <v>0</v>
      </c>
      <c r="DG33" s="220">
        <f t="shared" ref="DG33" si="143">SUMIF($B24:$B32,$B33,DG24:DG32)</f>
        <v>0</v>
      </c>
      <c r="DH33" s="220">
        <f t="shared" ref="DH33:DS33" si="144">SUMIF($B24:$B32,$B33,DH24:DH32)</f>
        <v>0</v>
      </c>
      <c r="DI33" s="221">
        <f t="shared" si="144"/>
        <v>0</v>
      </c>
      <c r="DJ33" s="221">
        <f t="shared" si="144"/>
        <v>0</v>
      </c>
      <c r="DK33" s="221">
        <f t="shared" si="144"/>
        <v>0</v>
      </c>
      <c r="DL33" s="221">
        <f t="shared" si="144"/>
        <v>0</v>
      </c>
      <c r="DM33" s="221">
        <f t="shared" si="144"/>
        <v>0</v>
      </c>
      <c r="DN33" s="221">
        <f t="shared" si="144"/>
        <v>0</v>
      </c>
      <c r="DO33" s="221">
        <f t="shared" si="144"/>
        <v>0</v>
      </c>
      <c r="DP33" s="221">
        <f t="shared" si="144"/>
        <v>0</v>
      </c>
      <c r="DQ33" s="221">
        <f t="shared" si="144"/>
        <v>0</v>
      </c>
      <c r="DR33" s="221">
        <f t="shared" si="144"/>
        <v>0</v>
      </c>
      <c r="DS33" s="221">
        <f t="shared" si="144"/>
        <v>0</v>
      </c>
    </row>
    <row r="34" spans="1:123">
      <c r="A34" s="248"/>
      <c r="B34" s="215" t="s">
        <v>341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19">
        <f>SUM(R34:DS34)</f>
        <v>0</v>
      </c>
      <c r="R34" s="220">
        <f>SUMIF($B24:$B32,$B34,R24:R32)</f>
        <v>0</v>
      </c>
      <c r="S34" s="220">
        <f t="shared" ref="S34:CD34" si="145">SUMIF($B24:$B32,$B34,S24:S32)</f>
        <v>0</v>
      </c>
      <c r="T34" s="220">
        <f t="shared" si="145"/>
        <v>0</v>
      </c>
      <c r="U34" s="220">
        <f t="shared" si="145"/>
        <v>0</v>
      </c>
      <c r="V34" s="220">
        <f t="shared" si="145"/>
        <v>0</v>
      </c>
      <c r="W34" s="220">
        <f t="shared" si="145"/>
        <v>0</v>
      </c>
      <c r="X34" s="220">
        <f t="shared" si="145"/>
        <v>0</v>
      </c>
      <c r="Y34" s="220">
        <f t="shared" si="145"/>
        <v>0</v>
      </c>
      <c r="Z34" s="220">
        <f t="shared" si="145"/>
        <v>0</v>
      </c>
      <c r="AA34" s="220">
        <f t="shared" si="145"/>
        <v>0</v>
      </c>
      <c r="AB34" s="220">
        <f t="shared" si="145"/>
        <v>0</v>
      </c>
      <c r="AC34" s="220">
        <f t="shared" si="145"/>
        <v>0</v>
      </c>
      <c r="AD34" s="220">
        <f t="shared" si="145"/>
        <v>0</v>
      </c>
      <c r="AE34" s="220">
        <f t="shared" si="145"/>
        <v>0</v>
      </c>
      <c r="AF34" s="220">
        <f t="shared" si="145"/>
        <v>0</v>
      </c>
      <c r="AG34" s="220">
        <f t="shared" si="145"/>
        <v>0</v>
      </c>
      <c r="AH34" s="220">
        <f t="shared" si="145"/>
        <v>0</v>
      </c>
      <c r="AI34" s="220">
        <f t="shared" si="145"/>
        <v>0</v>
      </c>
      <c r="AJ34" s="220">
        <f t="shared" si="145"/>
        <v>0</v>
      </c>
      <c r="AK34" s="220">
        <f t="shared" si="145"/>
        <v>0</v>
      </c>
      <c r="AL34" s="220">
        <f t="shared" si="145"/>
        <v>0</v>
      </c>
      <c r="AM34" s="220">
        <f t="shared" si="145"/>
        <v>0</v>
      </c>
      <c r="AN34" s="220">
        <f t="shared" si="145"/>
        <v>0</v>
      </c>
      <c r="AO34" s="220">
        <f t="shared" si="145"/>
        <v>0</v>
      </c>
      <c r="AP34" s="220">
        <f t="shared" si="145"/>
        <v>0</v>
      </c>
      <c r="AQ34" s="220">
        <f t="shared" si="145"/>
        <v>0</v>
      </c>
      <c r="AR34" s="220">
        <f t="shared" si="145"/>
        <v>0</v>
      </c>
      <c r="AS34" s="220">
        <f t="shared" si="145"/>
        <v>0</v>
      </c>
      <c r="AT34" s="220">
        <f t="shared" si="145"/>
        <v>0</v>
      </c>
      <c r="AU34" s="220">
        <f t="shared" si="145"/>
        <v>0</v>
      </c>
      <c r="AV34" s="220">
        <f t="shared" si="145"/>
        <v>0</v>
      </c>
      <c r="AW34" s="220">
        <f t="shared" si="145"/>
        <v>0</v>
      </c>
      <c r="AX34" s="220">
        <f t="shared" si="145"/>
        <v>0</v>
      </c>
      <c r="AY34" s="220">
        <f t="shared" si="145"/>
        <v>0</v>
      </c>
      <c r="AZ34" s="220">
        <f t="shared" si="145"/>
        <v>0</v>
      </c>
      <c r="BA34" s="220">
        <f t="shared" si="145"/>
        <v>0</v>
      </c>
      <c r="BB34" s="220">
        <f t="shared" si="145"/>
        <v>0</v>
      </c>
      <c r="BC34" s="220">
        <f t="shared" si="145"/>
        <v>0</v>
      </c>
      <c r="BD34" s="220">
        <f t="shared" si="145"/>
        <v>0</v>
      </c>
      <c r="BE34" s="220">
        <f t="shared" si="145"/>
        <v>0</v>
      </c>
      <c r="BF34" s="220">
        <f t="shared" si="145"/>
        <v>0</v>
      </c>
      <c r="BG34" s="220">
        <f t="shared" si="145"/>
        <v>0</v>
      </c>
      <c r="BH34" s="220">
        <f t="shared" si="145"/>
        <v>0</v>
      </c>
      <c r="BI34" s="220">
        <f t="shared" si="145"/>
        <v>0</v>
      </c>
      <c r="BJ34" s="220">
        <f t="shared" si="145"/>
        <v>0</v>
      </c>
      <c r="BK34" s="220">
        <f t="shared" si="145"/>
        <v>0</v>
      </c>
      <c r="BL34" s="220">
        <f t="shared" si="145"/>
        <v>0</v>
      </c>
      <c r="BM34" s="220">
        <f t="shared" si="145"/>
        <v>0</v>
      </c>
      <c r="BN34" s="220">
        <f t="shared" si="145"/>
        <v>0</v>
      </c>
      <c r="BO34" s="220">
        <f t="shared" si="145"/>
        <v>0</v>
      </c>
      <c r="BP34" s="220">
        <f t="shared" si="145"/>
        <v>0</v>
      </c>
      <c r="BQ34" s="220">
        <f t="shared" si="145"/>
        <v>0</v>
      </c>
      <c r="BR34" s="220">
        <f t="shared" si="145"/>
        <v>0</v>
      </c>
      <c r="BS34" s="220">
        <f t="shared" si="145"/>
        <v>0</v>
      </c>
      <c r="BT34" s="220">
        <f t="shared" si="145"/>
        <v>0</v>
      </c>
      <c r="BU34" s="220">
        <f t="shared" si="145"/>
        <v>0</v>
      </c>
      <c r="BV34" s="220">
        <f t="shared" si="145"/>
        <v>0</v>
      </c>
      <c r="BW34" s="220">
        <f t="shared" si="145"/>
        <v>0</v>
      </c>
      <c r="BX34" s="220">
        <f t="shared" si="145"/>
        <v>0</v>
      </c>
      <c r="BY34" s="220">
        <f t="shared" si="145"/>
        <v>0</v>
      </c>
      <c r="BZ34" s="220">
        <f t="shared" si="145"/>
        <v>0</v>
      </c>
      <c r="CA34" s="220">
        <f t="shared" si="145"/>
        <v>0</v>
      </c>
      <c r="CB34" s="220">
        <f t="shared" si="145"/>
        <v>0</v>
      </c>
      <c r="CC34" s="220">
        <f t="shared" si="145"/>
        <v>0</v>
      </c>
      <c r="CD34" s="220">
        <f t="shared" si="145"/>
        <v>0</v>
      </c>
      <c r="CE34" s="220">
        <f t="shared" ref="CE34:DH34" si="146">SUMIF($B24:$B32,$B34,CE24:CE32)</f>
        <v>0</v>
      </c>
      <c r="CF34" s="220">
        <f t="shared" si="146"/>
        <v>0</v>
      </c>
      <c r="CG34" s="220">
        <f t="shared" si="146"/>
        <v>0</v>
      </c>
      <c r="CH34" s="220">
        <f t="shared" si="146"/>
        <v>0</v>
      </c>
      <c r="CI34" s="220">
        <f t="shared" si="146"/>
        <v>0</v>
      </c>
      <c r="CJ34" s="220">
        <f t="shared" si="146"/>
        <v>0</v>
      </c>
      <c r="CK34" s="220">
        <f t="shared" si="146"/>
        <v>0</v>
      </c>
      <c r="CL34" s="220">
        <f t="shared" si="146"/>
        <v>0</v>
      </c>
      <c r="CM34" s="220">
        <f t="shared" si="146"/>
        <v>0</v>
      </c>
      <c r="CN34" s="220">
        <f t="shared" si="146"/>
        <v>0</v>
      </c>
      <c r="CO34" s="220">
        <f t="shared" si="146"/>
        <v>0</v>
      </c>
      <c r="CP34" s="220">
        <f t="shared" si="146"/>
        <v>0</v>
      </c>
      <c r="CQ34" s="220">
        <f t="shared" si="146"/>
        <v>0</v>
      </c>
      <c r="CR34" s="220">
        <f t="shared" si="146"/>
        <v>0</v>
      </c>
      <c r="CS34" s="220">
        <f t="shared" si="146"/>
        <v>0</v>
      </c>
      <c r="CT34" s="220">
        <f t="shared" si="146"/>
        <v>0</v>
      </c>
      <c r="CU34" s="220">
        <f t="shared" si="146"/>
        <v>0</v>
      </c>
      <c r="CV34" s="220">
        <f t="shared" si="146"/>
        <v>0</v>
      </c>
      <c r="CW34" s="220">
        <f t="shared" si="146"/>
        <v>0</v>
      </c>
      <c r="CX34" s="220">
        <f t="shared" si="146"/>
        <v>0</v>
      </c>
      <c r="CY34" s="220">
        <f t="shared" si="146"/>
        <v>0</v>
      </c>
      <c r="CZ34" s="220">
        <f t="shared" si="146"/>
        <v>0</v>
      </c>
      <c r="DA34" s="220">
        <f t="shared" si="146"/>
        <v>0</v>
      </c>
      <c r="DB34" s="220">
        <f t="shared" si="146"/>
        <v>0</v>
      </c>
      <c r="DC34" s="220">
        <f t="shared" si="146"/>
        <v>0</v>
      </c>
      <c r="DD34" s="220">
        <f t="shared" si="146"/>
        <v>0</v>
      </c>
      <c r="DE34" s="220">
        <f t="shared" si="146"/>
        <v>0</v>
      </c>
      <c r="DF34" s="220">
        <f t="shared" si="146"/>
        <v>0</v>
      </c>
      <c r="DG34" s="220">
        <f t="shared" si="146"/>
        <v>0</v>
      </c>
      <c r="DH34" s="220">
        <f t="shared" si="146"/>
        <v>0</v>
      </c>
      <c r="DI34" s="221">
        <f t="shared" ref="DI34:DS34" si="147">SUMIF($B24:$B32,$B34,DI24:DI32)</f>
        <v>0</v>
      </c>
      <c r="DJ34" s="221">
        <f t="shared" si="147"/>
        <v>0</v>
      </c>
      <c r="DK34" s="221">
        <f t="shared" si="147"/>
        <v>0</v>
      </c>
      <c r="DL34" s="221">
        <f t="shared" si="147"/>
        <v>0</v>
      </c>
      <c r="DM34" s="221">
        <f t="shared" si="147"/>
        <v>0</v>
      </c>
      <c r="DN34" s="221">
        <f t="shared" si="147"/>
        <v>0</v>
      </c>
      <c r="DO34" s="221">
        <f t="shared" si="147"/>
        <v>0</v>
      </c>
      <c r="DP34" s="221">
        <f t="shared" si="147"/>
        <v>0</v>
      </c>
      <c r="DQ34" s="221">
        <f t="shared" si="147"/>
        <v>0</v>
      </c>
      <c r="DR34" s="221">
        <f t="shared" si="147"/>
        <v>0</v>
      </c>
      <c r="DS34" s="221">
        <f t="shared" si="147"/>
        <v>0</v>
      </c>
    </row>
    <row r="35" spans="1:123">
      <c r="A35" s="248"/>
      <c r="B35" s="215" t="s">
        <v>347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19"/>
      <c r="R35" s="220">
        <f>SUMIF($B24:$B32,$B35,R24:R32)</f>
        <v>0</v>
      </c>
      <c r="S35" s="220">
        <f t="shared" ref="S35:CD35" si="148">SUMIF($B24:$B32,$B35,S24:S32)</f>
        <v>0</v>
      </c>
      <c r="T35" s="220">
        <f t="shared" si="148"/>
        <v>0</v>
      </c>
      <c r="U35" s="220">
        <f t="shared" si="148"/>
        <v>0</v>
      </c>
      <c r="V35" s="220">
        <f t="shared" si="148"/>
        <v>0</v>
      </c>
      <c r="W35" s="220">
        <f t="shared" si="148"/>
        <v>0</v>
      </c>
      <c r="X35" s="220">
        <f t="shared" si="148"/>
        <v>0</v>
      </c>
      <c r="Y35" s="220">
        <f t="shared" si="148"/>
        <v>0</v>
      </c>
      <c r="Z35" s="220">
        <f t="shared" si="148"/>
        <v>0</v>
      </c>
      <c r="AA35" s="220">
        <f t="shared" si="148"/>
        <v>0</v>
      </c>
      <c r="AB35" s="220">
        <f t="shared" si="148"/>
        <v>0</v>
      </c>
      <c r="AC35" s="220">
        <f t="shared" si="148"/>
        <v>0</v>
      </c>
      <c r="AD35" s="220">
        <f t="shared" si="148"/>
        <v>0</v>
      </c>
      <c r="AE35" s="220">
        <f t="shared" si="148"/>
        <v>0</v>
      </c>
      <c r="AF35" s="220">
        <f t="shared" si="148"/>
        <v>0</v>
      </c>
      <c r="AG35" s="220">
        <f t="shared" si="148"/>
        <v>0</v>
      </c>
      <c r="AH35" s="220">
        <f t="shared" si="148"/>
        <v>0</v>
      </c>
      <c r="AI35" s="220">
        <f t="shared" si="148"/>
        <v>0</v>
      </c>
      <c r="AJ35" s="220">
        <f t="shared" si="148"/>
        <v>0</v>
      </c>
      <c r="AK35" s="220">
        <f t="shared" si="148"/>
        <v>0</v>
      </c>
      <c r="AL35" s="220">
        <f t="shared" si="148"/>
        <v>0</v>
      </c>
      <c r="AM35" s="220">
        <f t="shared" si="148"/>
        <v>0</v>
      </c>
      <c r="AN35" s="220">
        <f t="shared" si="148"/>
        <v>0</v>
      </c>
      <c r="AO35" s="220">
        <f t="shared" si="148"/>
        <v>0</v>
      </c>
      <c r="AP35" s="220">
        <f t="shared" si="148"/>
        <v>0</v>
      </c>
      <c r="AQ35" s="220">
        <f t="shared" si="148"/>
        <v>0</v>
      </c>
      <c r="AR35" s="220">
        <f t="shared" si="148"/>
        <v>0</v>
      </c>
      <c r="AS35" s="220">
        <f t="shared" si="148"/>
        <v>0</v>
      </c>
      <c r="AT35" s="220">
        <f t="shared" si="148"/>
        <v>0</v>
      </c>
      <c r="AU35" s="220">
        <f t="shared" si="148"/>
        <v>0</v>
      </c>
      <c r="AV35" s="220">
        <f t="shared" si="148"/>
        <v>0</v>
      </c>
      <c r="AW35" s="220">
        <f t="shared" si="148"/>
        <v>0</v>
      </c>
      <c r="AX35" s="220">
        <f t="shared" si="148"/>
        <v>0</v>
      </c>
      <c r="AY35" s="220">
        <f t="shared" si="148"/>
        <v>0</v>
      </c>
      <c r="AZ35" s="220">
        <f t="shared" si="148"/>
        <v>0</v>
      </c>
      <c r="BA35" s="220">
        <f t="shared" si="148"/>
        <v>0</v>
      </c>
      <c r="BB35" s="220">
        <f t="shared" si="148"/>
        <v>0</v>
      </c>
      <c r="BC35" s="220">
        <f t="shared" si="148"/>
        <v>0</v>
      </c>
      <c r="BD35" s="220">
        <f t="shared" si="148"/>
        <v>0</v>
      </c>
      <c r="BE35" s="220">
        <f t="shared" si="148"/>
        <v>0</v>
      </c>
      <c r="BF35" s="220">
        <f t="shared" si="148"/>
        <v>0</v>
      </c>
      <c r="BG35" s="220">
        <f t="shared" si="148"/>
        <v>0</v>
      </c>
      <c r="BH35" s="220">
        <f t="shared" si="148"/>
        <v>0</v>
      </c>
      <c r="BI35" s="220">
        <f t="shared" si="148"/>
        <v>0</v>
      </c>
      <c r="BJ35" s="220">
        <f t="shared" si="148"/>
        <v>0</v>
      </c>
      <c r="BK35" s="220">
        <f t="shared" si="148"/>
        <v>0</v>
      </c>
      <c r="BL35" s="220">
        <f t="shared" si="148"/>
        <v>0</v>
      </c>
      <c r="BM35" s="220">
        <f t="shared" si="148"/>
        <v>0</v>
      </c>
      <c r="BN35" s="220">
        <f t="shared" si="148"/>
        <v>0</v>
      </c>
      <c r="BO35" s="220">
        <f t="shared" si="148"/>
        <v>0</v>
      </c>
      <c r="BP35" s="220">
        <f t="shared" si="148"/>
        <v>0</v>
      </c>
      <c r="BQ35" s="220">
        <f t="shared" si="148"/>
        <v>0</v>
      </c>
      <c r="BR35" s="220">
        <f t="shared" si="148"/>
        <v>0</v>
      </c>
      <c r="BS35" s="220">
        <f t="shared" si="148"/>
        <v>0</v>
      </c>
      <c r="BT35" s="220">
        <f t="shared" si="148"/>
        <v>0</v>
      </c>
      <c r="BU35" s="220">
        <f t="shared" si="148"/>
        <v>0</v>
      </c>
      <c r="BV35" s="220">
        <f t="shared" si="148"/>
        <v>0</v>
      </c>
      <c r="BW35" s="220">
        <f t="shared" si="148"/>
        <v>0</v>
      </c>
      <c r="BX35" s="220">
        <f t="shared" si="148"/>
        <v>0</v>
      </c>
      <c r="BY35" s="220">
        <f t="shared" si="148"/>
        <v>0</v>
      </c>
      <c r="BZ35" s="220">
        <f t="shared" si="148"/>
        <v>0</v>
      </c>
      <c r="CA35" s="220">
        <f t="shared" si="148"/>
        <v>0</v>
      </c>
      <c r="CB35" s="220">
        <f t="shared" si="148"/>
        <v>0</v>
      </c>
      <c r="CC35" s="220">
        <f t="shared" si="148"/>
        <v>0</v>
      </c>
      <c r="CD35" s="220">
        <f t="shared" si="148"/>
        <v>0</v>
      </c>
      <c r="CE35" s="220">
        <f t="shared" ref="CE35:DG35" si="149">SUMIF($B24:$B32,$B35,CE24:CE32)</f>
        <v>0</v>
      </c>
      <c r="CF35" s="220">
        <f t="shared" si="149"/>
        <v>0</v>
      </c>
      <c r="CG35" s="220">
        <f t="shared" si="149"/>
        <v>0</v>
      </c>
      <c r="CH35" s="220">
        <f t="shared" si="149"/>
        <v>0</v>
      </c>
      <c r="CI35" s="220">
        <f t="shared" si="149"/>
        <v>0</v>
      </c>
      <c r="CJ35" s="220">
        <f t="shared" si="149"/>
        <v>0</v>
      </c>
      <c r="CK35" s="220">
        <f t="shared" si="149"/>
        <v>0</v>
      </c>
      <c r="CL35" s="220">
        <f t="shared" si="149"/>
        <v>0</v>
      </c>
      <c r="CM35" s="220">
        <f t="shared" si="149"/>
        <v>0</v>
      </c>
      <c r="CN35" s="220">
        <f t="shared" si="149"/>
        <v>0</v>
      </c>
      <c r="CO35" s="220">
        <f t="shared" si="149"/>
        <v>0</v>
      </c>
      <c r="CP35" s="220">
        <f t="shared" si="149"/>
        <v>0</v>
      </c>
      <c r="CQ35" s="220">
        <f t="shared" si="149"/>
        <v>0</v>
      </c>
      <c r="CR35" s="220">
        <f t="shared" si="149"/>
        <v>0</v>
      </c>
      <c r="CS35" s="220">
        <f t="shared" si="149"/>
        <v>0</v>
      </c>
      <c r="CT35" s="220">
        <f t="shared" si="149"/>
        <v>0</v>
      </c>
      <c r="CU35" s="220">
        <f t="shared" si="149"/>
        <v>0</v>
      </c>
      <c r="CV35" s="220">
        <f t="shared" si="149"/>
        <v>0</v>
      </c>
      <c r="CW35" s="220">
        <f t="shared" si="149"/>
        <v>0</v>
      </c>
      <c r="CX35" s="220">
        <f t="shared" si="149"/>
        <v>0</v>
      </c>
      <c r="CY35" s="220">
        <f t="shared" si="149"/>
        <v>0</v>
      </c>
      <c r="CZ35" s="220">
        <f t="shared" si="149"/>
        <v>0</v>
      </c>
      <c r="DA35" s="220">
        <f t="shared" si="149"/>
        <v>0</v>
      </c>
      <c r="DB35" s="220">
        <f t="shared" si="149"/>
        <v>0</v>
      </c>
      <c r="DC35" s="220">
        <f t="shared" si="149"/>
        <v>0</v>
      </c>
      <c r="DD35" s="220">
        <f t="shared" si="149"/>
        <v>0</v>
      </c>
      <c r="DE35" s="220">
        <f t="shared" si="149"/>
        <v>0</v>
      </c>
      <c r="DF35" s="220">
        <f t="shared" si="149"/>
        <v>0</v>
      </c>
      <c r="DG35" s="220">
        <f t="shared" si="149"/>
        <v>0</v>
      </c>
      <c r="DH35" s="220">
        <f>SUMIF($B24:$B32,$B35,DH24:DH32)</f>
        <v>0</v>
      </c>
      <c r="DI35" s="221">
        <f t="shared" ref="DI35:DS35" si="150">SUMIF($B24:$B32,$B35,DI24:DI32)</f>
        <v>0</v>
      </c>
      <c r="DJ35" s="221">
        <f t="shared" si="150"/>
        <v>0</v>
      </c>
      <c r="DK35" s="221">
        <f t="shared" si="150"/>
        <v>0</v>
      </c>
      <c r="DL35" s="221">
        <f t="shared" si="150"/>
        <v>0</v>
      </c>
      <c r="DM35" s="221">
        <f t="shared" si="150"/>
        <v>0</v>
      </c>
      <c r="DN35" s="221">
        <f t="shared" si="150"/>
        <v>0</v>
      </c>
      <c r="DO35" s="221">
        <f t="shared" si="150"/>
        <v>0</v>
      </c>
      <c r="DP35" s="221">
        <f t="shared" si="150"/>
        <v>0</v>
      </c>
      <c r="DQ35" s="221">
        <f t="shared" si="150"/>
        <v>0</v>
      </c>
      <c r="DR35" s="221">
        <f t="shared" si="150"/>
        <v>0</v>
      </c>
      <c r="DS35" s="221">
        <f t="shared" si="150"/>
        <v>0</v>
      </c>
    </row>
    <row r="36" spans="1:123" outlineLevel="1">
      <c r="A36" s="158" t="s">
        <v>271</v>
      </c>
      <c r="B36" s="11" t="s">
        <v>340</v>
      </c>
      <c r="C36" s="152"/>
      <c r="D36" s="152"/>
      <c r="E36" s="152"/>
      <c r="F36" s="152"/>
      <c r="G36" s="152"/>
      <c r="H36" s="152"/>
      <c r="I36" s="154"/>
      <c r="J36" s="154"/>
      <c r="K36" s="154"/>
      <c r="L36" s="154"/>
      <c r="M36" s="152"/>
      <c r="N36" s="152"/>
      <c r="O36" s="152"/>
      <c r="P36" s="152"/>
      <c r="Q36" s="13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</row>
    <row r="37" spans="1:123" outlineLevel="1">
      <c r="A37" s="158"/>
      <c r="B37" s="11" t="s">
        <v>341</v>
      </c>
      <c r="C37" s="153"/>
      <c r="D37" s="153"/>
      <c r="E37" s="153"/>
      <c r="F37" s="153"/>
      <c r="G37" s="153"/>
      <c r="H37" s="153"/>
      <c r="I37" s="155"/>
      <c r="J37" s="155"/>
      <c r="K37" s="155"/>
      <c r="L37" s="155"/>
      <c r="M37" s="153"/>
      <c r="N37" s="153"/>
      <c r="O37" s="153"/>
      <c r="P37" s="153"/>
      <c r="Q37" s="13">
        <f>SUM(R37:DS37)</f>
        <v>0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</row>
    <row r="38" spans="1:123" outlineLevel="1">
      <c r="A38" s="158"/>
      <c r="B38" s="11" t="s">
        <v>347</v>
      </c>
      <c r="C38" s="153"/>
      <c r="D38" s="153"/>
      <c r="E38" s="153"/>
      <c r="F38" s="153"/>
      <c r="G38" s="153"/>
      <c r="H38" s="153"/>
      <c r="I38" s="155"/>
      <c r="J38" s="155"/>
      <c r="K38" s="155"/>
      <c r="L38" s="155"/>
      <c r="M38" s="153"/>
      <c r="N38" s="153"/>
      <c r="O38" s="153"/>
      <c r="P38" s="153"/>
      <c r="Q38" s="13"/>
      <c r="R38" s="14">
        <f t="shared" ref="R38:CC38" si="151">IFERROR(R37/R36,0)</f>
        <v>0</v>
      </c>
      <c r="S38" s="14">
        <f t="shared" si="151"/>
        <v>0</v>
      </c>
      <c r="T38" s="14">
        <f t="shared" si="151"/>
        <v>0</v>
      </c>
      <c r="U38" s="14">
        <f t="shared" si="151"/>
        <v>0</v>
      </c>
      <c r="V38" s="14">
        <f t="shared" si="151"/>
        <v>0</v>
      </c>
      <c r="W38" s="14">
        <f t="shared" si="151"/>
        <v>0</v>
      </c>
      <c r="X38" s="14">
        <f t="shared" si="151"/>
        <v>0</v>
      </c>
      <c r="Y38" s="14">
        <f t="shared" si="151"/>
        <v>0</v>
      </c>
      <c r="Z38" s="14">
        <f t="shared" si="151"/>
        <v>0</v>
      </c>
      <c r="AA38" s="14">
        <f t="shared" si="151"/>
        <v>0</v>
      </c>
      <c r="AB38" s="14">
        <f t="shared" si="151"/>
        <v>0</v>
      </c>
      <c r="AC38" s="14">
        <f t="shared" si="151"/>
        <v>0</v>
      </c>
      <c r="AD38" s="14">
        <f t="shared" si="151"/>
        <v>0</v>
      </c>
      <c r="AE38" s="14">
        <f t="shared" si="151"/>
        <v>0</v>
      </c>
      <c r="AF38" s="14">
        <f t="shared" si="151"/>
        <v>0</v>
      </c>
      <c r="AG38" s="14">
        <f t="shared" si="151"/>
        <v>0</v>
      </c>
      <c r="AH38" s="14">
        <f t="shared" si="151"/>
        <v>0</v>
      </c>
      <c r="AI38" s="14">
        <f t="shared" si="151"/>
        <v>0</v>
      </c>
      <c r="AJ38" s="14">
        <f t="shared" si="151"/>
        <v>0</v>
      </c>
      <c r="AK38" s="14">
        <f t="shared" si="151"/>
        <v>0</v>
      </c>
      <c r="AL38" s="14">
        <f t="shared" si="151"/>
        <v>0</v>
      </c>
      <c r="AM38" s="14">
        <f t="shared" si="151"/>
        <v>0</v>
      </c>
      <c r="AN38" s="14">
        <f t="shared" si="151"/>
        <v>0</v>
      </c>
      <c r="AO38" s="14">
        <f t="shared" si="151"/>
        <v>0</v>
      </c>
      <c r="AP38" s="14">
        <f t="shared" si="151"/>
        <v>0</v>
      </c>
      <c r="AQ38" s="14">
        <f t="shared" si="151"/>
        <v>0</v>
      </c>
      <c r="AR38" s="14">
        <f t="shared" si="151"/>
        <v>0</v>
      </c>
      <c r="AS38" s="14">
        <f t="shared" si="151"/>
        <v>0</v>
      </c>
      <c r="AT38" s="14">
        <f t="shared" si="151"/>
        <v>0</v>
      </c>
      <c r="AU38" s="14">
        <f t="shared" si="151"/>
        <v>0</v>
      </c>
      <c r="AV38" s="14">
        <f t="shared" si="151"/>
        <v>0</v>
      </c>
      <c r="AW38" s="14">
        <f t="shared" si="151"/>
        <v>0</v>
      </c>
      <c r="AX38" s="14">
        <f t="shared" si="151"/>
        <v>0</v>
      </c>
      <c r="AY38" s="14">
        <f t="shared" si="151"/>
        <v>0</v>
      </c>
      <c r="AZ38" s="14">
        <f t="shared" si="151"/>
        <v>0</v>
      </c>
      <c r="BA38" s="14">
        <f t="shared" si="151"/>
        <v>0</v>
      </c>
      <c r="BB38" s="14">
        <f t="shared" si="151"/>
        <v>0</v>
      </c>
      <c r="BC38" s="14">
        <f t="shared" si="151"/>
        <v>0</v>
      </c>
      <c r="BD38" s="14">
        <f t="shared" si="151"/>
        <v>0</v>
      </c>
      <c r="BE38" s="14">
        <f t="shared" si="151"/>
        <v>0</v>
      </c>
      <c r="BF38" s="14">
        <f t="shared" si="151"/>
        <v>0</v>
      </c>
      <c r="BG38" s="14">
        <f t="shared" si="151"/>
        <v>0</v>
      </c>
      <c r="BH38" s="14">
        <f t="shared" si="151"/>
        <v>0</v>
      </c>
      <c r="BI38" s="14">
        <f t="shared" si="151"/>
        <v>0</v>
      </c>
      <c r="BJ38" s="14">
        <f t="shared" si="151"/>
        <v>0</v>
      </c>
      <c r="BK38" s="14">
        <f t="shared" si="151"/>
        <v>0</v>
      </c>
      <c r="BL38" s="14">
        <f t="shared" si="151"/>
        <v>0</v>
      </c>
      <c r="BM38" s="14">
        <f t="shared" si="151"/>
        <v>0</v>
      </c>
      <c r="BN38" s="14">
        <f t="shared" si="151"/>
        <v>0</v>
      </c>
      <c r="BO38" s="14">
        <f t="shared" si="151"/>
        <v>0</v>
      </c>
      <c r="BP38" s="14">
        <f t="shared" si="151"/>
        <v>0</v>
      </c>
      <c r="BQ38" s="14">
        <f t="shared" si="151"/>
        <v>0</v>
      </c>
      <c r="BR38" s="14">
        <f t="shared" si="151"/>
        <v>0</v>
      </c>
      <c r="BS38" s="14">
        <f t="shared" si="151"/>
        <v>0</v>
      </c>
      <c r="BT38" s="14">
        <f t="shared" si="151"/>
        <v>0</v>
      </c>
      <c r="BU38" s="14">
        <f t="shared" si="151"/>
        <v>0</v>
      </c>
      <c r="BV38" s="14">
        <f t="shared" si="151"/>
        <v>0</v>
      </c>
      <c r="BW38" s="14">
        <f t="shared" si="151"/>
        <v>0</v>
      </c>
      <c r="BX38" s="14">
        <f t="shared" si="151"/>
        <v>0</v>
      </c>
      <c r="BY38" s="14">
        <f t="shared" si="151"/>
        <v>0</v>
      </c>
      <c r="BZ38" s="14">
        <f t="shared" si="151"/>
        <v>0</v>
      </c>
      <c r="CA38" s="14">
        <f t="shared" si="151"/>
        <v>0</v>
      </c>
      <c r="CB38" s="14">
        <f t="shared" si="151"/>
        <v>0</v>
      </c>
      <c r="CC38" s="14">
        <f t="shared" si="151"/>
        <v>0</v>
      </c>
      <c r="CD38" s="14">
        <f t="shared" ref="CD38:DH38" si="152">IFERROR(CD37/CD36,0)</f>
        <v>0</v>
      </c>
      <c r="CE38" s="14">
        <f t="shared" si="152"/>
        <v>0</v>
      </c>
      <c r="CF38" s="14">
        <f t="shared" si="152"/>
        <v>0</v>
      </c>
      <c r="CG38" s="14">
        <f t="shared" si="152"/>
        <v>0</v>
      </c>
      <c r="CH38" s="14">
        <f t="shared" si="152"/>
        <v>0</v>
      </c>
      <c r="CI38" s="14">
        <f t="shared" si="152"/>
        <v>0</v>
      </c>
      <c r="CJ38" s="14">
        <f t="shared" si="152"/>
        <v>0</v>
      </c>
      <c r="CK38" s="14">
        <f t="shared" si="152"/>
        <v>0</v>
      </c>
      <c r="CL38" s="14">
        <f t="shared" si="152"/>
        <v>0</v>
      </c>
      <c r="CM38" s="14">
        <f t="shared" si="152"/>
        <v>0</v>
      </c>
      <c r="CN38" s="14">
        <f t="shared" si="152"/>
        <v>0</v>
      </c>
      <c r="CO38" s="14">
        <f t="shared" si="152"/>
        <v>0</v>
      </c>
      <c r="CP38" s="14">
        <f t="shared" si="152"/>
        <v>0</v>
      </c>
      <c r="CQ38" s="14">
        <f t="shared" si="152"/>
        <v>0</v>
      </c>
      <c r="CR38" s="14">
        <f t="shared" si="152"/>
        <v>0</v>
      </c>
      <c r="CS38" s="14">
        <f t="shared" si="152"/>
        <v>0</v>
      </c>
      <c r="CT38" s="14">
        <f t="shared" si="152"/>
        <v>0</v>
      </c>
      <c r="CU38" s="14">
        <f t="shared" si="152"/>
        <v>0</v>
      </c>
      <c r="CV38" s="14">
        <f t="shared" si="152"/>
        <v>0</v>
      </c>
      <c r="CW38" s="14">
        <f t="shared" si="152"/>
        <v>0</v>
      </c>
      <c r="CX38" s="14">
        <f t="shared" si="152"/>
        <v>0</v>
      </c>
      <c r="CY38" s="14">
        <f t="shared" si="152"/>
        <v>0</v>
      </c>
      <c r="CZ38" s="14">
        <f t="shared" si="152"/>
        <v>0</v>
      </c>
      <c r="DA38" s="14">
        <f t="shared" si="152"/>
        <v>0</v>
      </c>
      <c r="DB38" s="14">
        <f t="shared" si="152"/>
        <v>0</v>
      </c>
      <c r="DC38" s="14">
        <f t="shared" si="152"/>
        <v>0</v>
      </c>
      <c r="DD38" s="14">
        <f t="shared" si="152"/>
        <v>0</v>
      </c>
      <c r="DE38" s="14">
        <f t="shared" si="152"/>
        <v>0</v>
      </c>
      <c r="DF38" s="14">
        <f t="shared" si="152"/>
        <v>0</v>
      </c>
      <c r="DG38" s="14">
        <f t="shared" si="152"/>
        <v>0</v>
      </c>
      <c r="DH38" s="14">
        <f t="shared" si="152"/>
        <v>0</v>
      </c>
      <c r="DI38" s="210">
        <f t="shared" ref="DI38:DS38" si="153">IFERROR(DI37/DI36,0)</f>
        <v>0</v>
      </c>
      <c r="DJ38" s="210">
        <f t="shared" si="153"/>
        <v>0</v>
      </c>
      <c r="DK38" s="210">
        <f t="shared" si="153"/>
        <v>0</v>
      </c>
      <c r="DL38" s="210">
        <f t="shared" si="153"/>
        <v>0</v>
      </c>
      <c r="DM38" s="210">
        <f t="shared" si="153"/>
        <v>0</v>
      </c>
      <c r="DN38" s="210">
        <f t="shared" si="153"/>
        <v>0</v>
      </c>
      <c r="DO38" s="210">
        <f t="shared" si="153"/>
        <v>0</v>
      </c>
      <c r="DP38" s="210">
        <f t="shared" si="153"/>
        <v>0</v>
      </c>
      <c r="DQ38" s="210">
        <f t="shared" si="153"/>
        <v>0</v>
      </c>
      <c r="DR38" s="210">
        <f t="shared" si="153"/>
        <v>0</v>
      </c>
      <c r="DS38" s="210">
        <f t="shared" si="153"/>
        <v>0</v>
      </c>
    </row>
    <row r="39" spans="1:123" outlineLevel="1">
      <c r="A39" s="158" t="s">
        <v>272</v>
      </c>
      <c r="B39" s="11" t="s">
        <v>340</v>
      </c>
      <c r="C39" s="152"/>
      <c r="D39" s="152"/>
      <c r="E39" s="152"/>
      <c r="F39" s="152"/>
      <c r="G39" s="152"/>
      <c r="H39" s="152"/>
      <c r="I39" s="154"/>
      <c r="J39" s="154"/>
      <c r="K39" s="154"/>
      <c r="L39" s="154"/>
      <c r="M39" s="152"/>
      <c r="N39" s="152"/>
      <c r="O39" s="152"/>
      <c r="P39" s="152"/>
      <c r="Q39" s="13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</row>
    <row r="40" spans="1:123" outlineLevel="1">
      <c r="A40" s="158"/>
      <c r="B40" s="11" t="s">
        <v>341</v>
      </c>
      <c r="C40" s="153"/>
      <c r="D40" s="153"/>
      <c r="E40" s="153"/>
      <c r="F40" s="153"/>
      <c r="G40" s="153"/>
      <c r="H40" s="153"/>
      <c r="I40" s="155"/>
      <c r="J40" s="155"/>
      <c r="K40" s="155"/>
      <c r="L40" s="155"/>
      <c r="M40" s="153"/>
      <c r="N40" s="153"/>
      <c r="O40" s="153"/>
      <c r="P40" s="153"/>
      <c r="Q40" s="13">
        <f>SUM(R40:DS40)</f>
        <v>0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</row>
    <row r="41" spans="1:123" outlineLevel="1">
      <c r="A41" s="158"/>
      <c r="B41" s="11" t="s">
        <v>347</v>
      </c>
      <c r="C41" s="153"/>
      <c r="D41" s="153"/>
      <c r="E41" s="153"/>
      <c r="F41" s="153"/>
      <c r="G41" s="153"/>
      <c r="H41" s="153"/>
      <c r="I41" s="155"/>
      <c r="J41" s="155"/>
      <c r="K41" s="155"/>
      <c r="L41" s="155"/>
      <c r="M41" s="153"/>
      <c r="N41" s="153"/>
      <c r="O41" s="153"/>
      <c r="P41" s="153"/>
      <c r="Q41" s="13"/>
      <c r="R41" s="14">
        <f t="shared" ref="R41:CC41" si="154">IFERROR(R40/R39,0)</f>
        <v>0</v>
      </c>
      <c r="S41" s="14">
        <f t="shared" si="154"/>
        <v>0</v>
      </c>
      <c r="T41" s="14">
        <f t="shared" si="154"/>
        <v>0</v>
      </c>
      <c r="U41" s="14">
        <f t="shared" si="154"/>
        <v>0</v>
      </c>
      <c r="V41" s="14">
        <f t="shared" si="154"/>
        <v>0</v>
      </c>
      <c r="W41" s="14">
        <f t="shared" si="154"/>
        <v>0</v>
      </c>
      <c r="X41" s="14">
        <f t="shared" si="154"/>
        <v>0</v>
      </c>
      <c r="Y41" s="14">
        <f t="shared" si="154"/>
        <v>0</v>
      </c>
      <c r="Z41" s="14">
        <f t="shared" si="154"/>
        <v>0</v>
      </c>
      <c r="AA41" s="14">
        <f t="shared" si="154"/>
        <v>0</v>
      </c>
      <c r="AB41" s="14">
        <f t="shared" si="154"/>
        <v>0</v>
      </c>
      <c r="AC41" s="14">
        <f t="shared" si="154"/>
        <v>0</v>
      </c>
      <c r="AD41" s="14">
        <f t="shared" si="154"/>
        <v>0</v>
      </c>
      <c r="AE41" s="14">
        <f t="shared" si="154"/>
        <v>0</v>
      </c>
      <c r="AF41" s="14">
        <f t="shared" si="154"/>
        <v>0</v>
      </c>
      <c r="AG41" s="14">
        <f t="shared" si="154"/>
        <v>0</v>
      </c>
      <c r="AH41" s="14">
        <f t="shared" si="154"/>
        <v>0</v>
      </c>
      <c r="AI41" s="14">
        <f t="shared" si="154"/>
        <v>0</v>
      </c>
      <c r="AJ41" s="14">
        <f t="shared" si="154"/>
        <v>0</v>
      </c>
      <c r="AK41" s="14">
        <f t="shared" si="154"/>
        <v>0</v>
      </c>
      <c r="AL41" s="14">
        <f t="shared" si="154"/>
        <v>0</v>
      </c>
      <c r="AM41" s="14">
        <f t="shared" si="154"/>
        <v>0</v>
      </c>
      <c r="AN41" s="14">
        <f t="shared" si="154"/>
        <v>0</v>
      </c>
      <c r="AO41" s="14">
        <f t="shared" si="154"/>
        <v>0</v>
      </c>
      <c r="AP41" s="14">
        <f t="shared" si="154"/>
        <v>0</v>
      </c>
      <c r="AQ41" s="14">
        <f t="shared" si="154"/>
        <v>0</v>
      </c>
      <c r="AR41" s="14">
        <f t="shared" si="154"/>
        <v>0</v>
      </c>
      <c r="AS41" s="14">
        <f t="shared" si="154"/>
        <v>0</v>
      </c>
      <c r="AT41" s="14">
        <f t="shared" si="154"/>
        <v>0</v>
      </c>
      <c r="AU41" s="14">
        <f t="shared" si="154"/>
        <v>0</v>
      </c>
      <c r="AV41" s="14">
        <f t="shared" si="154"/>
        <v>0</v>
      </c>
      <c r="AW41" s="14">
        <f t="shared" si="154"/>
        <v>0</v>
      </c>
      <c r="AX41" s="14">
        <f t="shared" si="154"/>
        <v>0</v>
      </c>
      <c r="AY41" s="14">
        <f t="shared" si="154"/>
        <v>0</v>
      </c>
      <c r="AZ41" s="14">
        <f t="shared" si="154"/>
        <v>0</v>
      </c>
      <c r="BA41" s="14">
        <f t="shared" si="154"/>
        <v>0</v>
      </c>
      <c r="BB41" s="14">
        <f t="shared" si="154"/>
        <v>0</v>
      </c>
      <c r="BC41" s="14">
        <f t="shared" si="154"/>
        <v>0</v>
      </c>
      <c r="BD41" s="14">
        <f t="shared" si="154"/>
        <v>0</v>
      </c>
      <c r="BE41" s="14">
        <f t="shared" si="154"/>
        <v>0</v>
      </c>
      <c r="BF41" s="14">
        <f t="shared" si="154"/>
        <v>0</v>
      </c>
      <c r="BG41" s="14">
        <f t="shared" si="154"/>
        <v>0</v>
      </c>
      <c r="BH41" s="14">
        <f t="shared" si="154"/>
        <v>0</v>
      </c>
      <c r="BI41" s="14">
        <f t="shared" si="154"/>
        <v>0</v>
      </c>
      <c r="BJ41" s="14">
        <f t="shared" si="154"/>
        <v>0</v>
      </c>
      <c r="BK41" s="14">
        <f t="shared" si="154"/>
        <v>0</v>
      </c>
      <c r="BL41" s="14">
        <f t="shared" si="154"/>
        <v>0</v>
      </c>
      <c r="BM41" s="14">
        <f t="shared" si="154"/>
        <v>0</v>
      </c>
      <c r="BN41" s="14">
        <f t="shared" si="154"/>
        <v>0</v>
      </c>
      <c r="BO41" s="14">
        <f t="shared" si="154"/>
        <v>0</v>
      </c>
      <c r="BP41" s="14">
        <f t="shared" si="154"/>
        <v>0</v>
      </c>
      <c r="BQ41" s="14">
        <f t="shared" si="154"/>
        <v>0</v>
      </c>
      <c r="BR41" s="14">
        <f t="shared" si="154"/>
        <v>0</v>
      </c>
      <c r="BS41" s="14">
        <f t="shared" si="154"/>
        <v>0</v>
      </c>
      <c r="BT41" s="14">
        <f t="shared" si="154"/>
        <v>0</v>
      </c>
      <c r="BU41" s="14">
        <f t="shared" si="154"/>
        <v>0</v>
      </c>
      <c r="BV41" s="14">
        <f t="shared" si="154"/>
        <v>0</v>
      </c>
      <c r="BW41" s="14">
        <f t="shared" si="154"/>
        <v>0</v>
      </c>
      <c r="BX41" s="14">
        <f t="shared" si="154"/>
        <v>0</v>
      </c>
      <c r="BY41" s="14">
        <f t="shared" si="154"/>
        <v>0</v>
      </c>
      <c r="BZ41" s="14">
        <f t="shared" si="154"/>
        <v>0</v>
      </c>
      <c r="CA41" s="14">
        <f t="shared" si="154"/>
        <v>0</v>
      </c>
      <c r="CB41" s="14">
        <f t="shared" si="154"/>
        <v>0</v>
      </c>
      <c r="CC41" s="14">
        <f t="shared" si="154"/>
        <v>0</v>
      </c>
      <c r="CD41" s="14">
        <f t="shared" ref="CD41:DH41" si="155">IFERROR(CD40/CD39,0)</f>
        <v>0</v>
      </c>
      <c r="CE41" s="14">
        <f t="shared" si="155"/>
        <v>0</v>
      </c>
      <c r="CF41" s="14">
        <f t="shared" si="155"/>
        <v>0</v>
      </c>
      <c r="CG41" s="14">
        <f t="shared" si="155"/>
        <v>0</v>
      </c>
      <c r="CH41" s="14">
        <f t="shared" si="155"/>
        <v>0</v>
      </c>
      <c r="CI41" s="14">
        <f t="shared" si="155"/>
        <v>0</v>
      </c>
      <c r="CJ41" s="14">
        <f t="shared" si="155"/>
        <v>0</v>
      </c>
      <c r="CK41" s="14">
        <f t="shared" si="155"/>
        <v>0</v>
      </c>
      <c r="CL41" s="14">
        <f t="shared" si="155"/>
        <v>0</v>
      </c>
      <c r="CM41" s="14">
        <f t="shared" si="155"/>
        <v>0</v>
      </c>
      <c r="CN41" s="14">
        <f t="shared" si="155"/>
        <v>0</v>
      </c>
      <c r="CO41" s="14">
        <f t="shared" si="155"/>
        <v>0</v>
      </c>
      <c r="CP41" s="14">
        <f t="shared" si="155"/>
        <v>0</v>
      </c>
      <c r="CQ41" s="14">
        <f t="shared" si="155"/>
        <v>0</v>
      </c>
      <c r="CR41" s="14">
        <f t="shared" si="155"/>
        <v>0</v>
      </c>
      <c r="CS41" s="14">
        <f t="shared" si="155"/>
        <v>0</v>
      </c>
      <c r="CT41" s="14">
        <f t="shared" si="155"/>
        <v>0</v>
      </c>
      <c r="CU41" s="14">
        <f t="shared" si="155"/>
        <v>0</v>
      </c>
      <c r="CV41" s="14">
        <f t="shared" si="155"/>
        <v>0</v>
      </c>
      <c r="CW41" s="14">
        <f t="shared" si="155"/>
        <v>0</v>
      </c>
      <c r="CX41" s="14">
        <f t="shared" si="155"/>
        <v>0</v>
      </c>
      <c r="CY41" s="14">
        <f t="shared" si="155"/>
        <v>0</v>
      </c>
      <c r="CZ41" s="14">
        <f t="shared" si="155"/>
        <v>0</v>
      </c>
      <c r="DA41" s="14">
        <f t="shared" si="155"/>
        <v>0</v>
      </c>
      <c r="DB41" s="14">
        <f t="shared" si="155"/>
        <v>0</v>
      </c>
      <c r="DC41" s="14">
        <f t="shared" si="155"/>
        <v>0</v>
      </c>
      <c r="DD41" s="14">
        <f t="shared" si="155"/>
        <v>0</v>
      </c>
      <c r="DE41" s="14">
        <f t="shared" si="155"/>
        <v>0</v>
      </c>
      <c r="DF41" s="14">
        <f t="shared" si="155"/>
        <v>0</v>
      </c>
      <c r="DG41" s="14">
        <f t="shared" si="155"/>
        <v>0</v>
      </c>
      <c r="DH41" s="14">
        <f t="shared" si="155"/>
        <v>0</v>
      </c>
      <c r="DI41" s="210">
        <f t="shared" ref="DI41:DS41" si="156">IFERROR(DI40/DI39,0)</f>
        <v>0</v>
      </c>
      <c r="DJ41" s="210">
        <f t="shared" si="156"/>
        <v>0</v>
      </c>
      <c r="DK41" s="210">
        <f t="shared" si="156"/>
        <v>0</v>
      </c>
      <c r="DL41" s="210">
        <f t="shared" si="156"/>
        <v>0</v>
      </c>
      <c r="DM41" s="210">
        <f t="shared" si="156"/>
        <v>0</v>
      </c>
      <c r="DN41" s="210">
        <f t="shared" si="156"/>
        <v>0</v>
      </c>
      <c r="DO41" s="210">
        <f t="shared" si="156"/>
        <v>0</v>
      </c>
      <c r="DP41" s="210">
        <f t="shared" si="156"/>
        <v>0</v>
      </c>
      <c r="DQ41" s="210">
        <f t="shared" si="156"/>
        <v>0</v>
      </c>
      <c r="DR41" s="210">
        <f t="shared" si="156"/>
        <v>0</v>
      </c>
      <c r="DS41" s="210">
        <f t="shared" si="156"/>
        <v>0</v>
      </c>
    </row>
    <row r="42" spans="1:123" outlineLevel="1">
      <c r="A42" s="158" t="s">
        <v>273</v>
      </c>
      <c r="B42" s="11" t="s">
        <v>340</v>
      </c>
      <c r="C42" s="152"/>
      <c r="D42" s="152"/>
      <c r="E42" s="152"/>
      <c r="F42" s="152"/>
      <c r="G42" s="152"/>
      <c r="H42" s="152"/>
      <c r="I42" s="154"/>
      <c r="J42" s="154"/>
      <c r="K42" s="154"/>
      <c r="L42" s="154"/>
      <c r="M42" s="152"/>
      <c r="N42" s="152"/>
      <c r="O42" s="152"/>
      <c r="P42" s="152"/>
      <c r="Q42" s="13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</row>
    <row r="43" spans="1:123" outlineLevel="1">
      <c r="A43" s="158"/>
      <c r="B43" s="11" t="s">
        <v>341</v>
      </c>
      <c r="C43" s="153"/>
      <c r="D43" s="153"/>
      <c r="E43" s="153"/>
      <c r="F43" s="153"/>
      <c r="G43" s="153"/>
      <c r="H43" s="153"/>
      <c r="I43" s="155"/>
      <c r="J43" s="155"/>
      <c r="K43" s="155"/>
      <c r="L43" s="155"/>
      <c r="M43" s="153"/>
      <c r="N43" s="153"/>
      <c r="O43" s="153"/>
      <c r="P43" s="153"/>
      <c r="Q43" s="13">
        <f>SUM(R43:DS43)</f>
        <v>0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</row>
    <row r="44" spans="1:123" outlineLevel="1">
      <c r="A44" s="158"/>
      <c r="B44" s="11" t="s">
        <v>347</v>
      </c>
      <c r="C44" s="153"/>
      <c r="D44" s="153"/>
      <c r="E44" s="153"/>
      <c r="F44" s="153"/>
      <c r="G44" s="153"/>
      <c r="H44" s="153"/>
      <c r="I44" s="155"/>
      <c r="J44" s="155"/>
      <c r="K44" s="155"/>
      <c r="L44" s="155"/>
      <c r="M44" s="153"/>
      <c r="N44" s="153"/>
      <c r="O44" s="153"/>
      <c r="P44" s="153"/>
      <c r="Q44" s="13"/>
      <c r="R44" s="14">
        <f t="shared" ref="R44:CC44" si="157">IFERROR(R43/R42,0)</f>
        <v>0</v>
      </c>
      <c r="S44" s="14">
        <f t="shared" si="157"/>
        <v>0</v>
      </c>
      <c r="T44" s="14">
        <f t="shared" si="157"/>
        <v>0</v>
      </c>
      <c r="U44" s="14">
        <f t="shared" si="157"/>
        <v>0</v>
      </c>
      <c r="V44" s="14">
        <f t="shared" si="157"/>
        <v>0</v>
      </c>
      <c r="W44" s="14">
        <f t="shared" si="157"/>
        <v>0</v>
      </c>
      <c r="X44" s="14">
        <f t="shared" si="157"/>
        <v>0</v>
      </c>
      <c r="Y44" s="14">
        <f t="shared" si="157"/>
        <v>0</v>
      </c>
      <c r="Z44" s="14">
        <f t="shared" si="157"/>
        <v>0</v>
      </c>
      <c r="AA44" s="14">
        <f t="shared" si="157"/>
        <v>0</v>
      </c>
      <c r="AB44" s="14">
        <f t="shared" si="157"/>
        <v>0</v>
      </c>
      <c r="AC44" s="14">
        <f t="shared" si="157"/>
        <v>0</v>
      </c>
      <c r="AD44" s="14">
        <f t="shared" si="157"/>
        <v>0</v>
      </c>
      <c r="AE44" s="14">
        <f t="shared" si="157"/>
        <v>0</v>
      </c>
      <c r="AF44" s="14">
        <f t="shared" si="157"/>
        <v>0</v>
      </c>
      <c r="AG44" s="14">
        <f t="shared" si="157"/>
        <v>0</v>
      </c>
      <c r="AH44" s="14">
        <f t="shared" si="157"/>
        <v>0</v>
      </c>
      <c r="AI44" s="14">
        <f t="shared" si="157"/>
        <v>0</v>
      </c>
      <c r="AJ44" s="14">
        <f t="shared" si="157"/>
        <v>0</v>
      </c>
      <c r="AK44" s="14">
        <f t="shared" si="157"/>
        <v>0</v>
      </c>
      <c r="AL44" s="14">
        <f t="shared" si="157"/>
        <v>0</v>
      </c>
      <c r="AM44" s="14">
        <f t="shared" si="157"/>
        <v>0</v>
      </c>
      <c r="AN44" s="14">
        <f t="shared" si="157"/>
        <v>0</v>
      </c>
      <c r="AO44" s="14">
        <f t="shared" si="157"/>
        <v>0</v>
      </c>
      <c r="AP44" s="14">
        <f t="shared" si="157"/>
        <v>0</v>
      </c>
      <c r="AQ44" s="14">
        <f t="shared" si="157"/>
        <v>0</v>
      </c>
      <c r="AR44" s="14">
        <f t="shared" si="157"/>
        <v>0</v>
      </c>
      <c r="AS44" s="14">
        <f t="shared" si="157"/>
        <v>0</v>
      </c>
      <c r="AT44" s="14">
        <f t="shared" si="157"/>
        <v>0</v>
      </c>
      <c r="AU44" s="14">
        <f t="shared" si="157"/>
        <v>0</v>
      </c>
      <c r="AV44" s="14">
        <f t="shared" si="157"/>
        <v>0</v>
      </c>
      <c r="AW44" s="14">
        <f t="shared" si="157"/>
        <v>0</v>
      </c>
      <c r="AX44" s="14">
        <f t="shared" si="157"/>
        <v>0</v>
      </c>
      <c r="AY44" s="14">
        <f t="shared" si="157"/>
        <v>0</v>
      </c>
      <c r="AZ44" s="14">
        <f t="shared" si="157"/>
        <v>0</v>
      </c>
      <c r="BA44" s="14">
        <f t="shared" si="157"/>
        <v>0</v>
      </c>
      <c r="BB44" s="14">
        <f t="shared" si="157"/>
        <v>0</v>
      </c>
      <c r="BC44" s="14">
        <f t="shared" si="157"/>
        <v>0</v>
      </c>
      <c r="BD44" s="14">
        <f t="shared" si="157"/>
        <v>0</v>
      </c>
      <c r="BE44" s="14">
        <f t="shared" si="157"/>
        <v>0</v>
      </c>
      <c r="BF44" s="14">
        <f t="shared" si="157"/>
        <v>0</v>
      </c>
      <c r="BG44" s="14">
        <f t="shared" si="157"/>
        <v>0</v>
      </c>
      <c r="BH44" s="14">
        <f t="shared" si="157"/>
        <v>0</v>
      </c>
      <c r="BI44" s="14">
        <f t="shared" si="157"/>
        <v>0</v>
      </c>
      <c r="BJ44" s="14">
        <f t="shared" si="157"/>
        <v>0</v>
      </c>
      <c r="BK44" s="14">
        <f t="shared" si="157"/>
        <v>0</v>
      </c>
      <c r="BL44" s="14">
        <f t="shared" si="157"/>
        <v>0</v>
      </c>
      <c r="BM44" s="14">
        <f t="shared" si="157"/>
        <v>0</v>
      </c>
      <c r="BN44" s="14">
        <f t="shared" si="157"/>
        <v>0</v>
      </c>
      <c r="BO44" s="14">
        <f t="shared" si="157"/>
        <v>0</v>
      </c>
      <c r="BP44" s="14">
        <f t="shared" si="157"/>
        <v>0</v>
      </c>
      <c r="BQ44" s="14">
        <f t="shared" si="157"/>
        <v>0</v>
      </c>
      <c r="BR44" s="14">
        <f t="shared" si="157"/>
        <v>0</v>
      </c>
      <c r="BS44" s="14">
        <f t="shared" si="157"/>
        <v>0</v>
      </c>
      <c r="BT44" s="14">
        <f t="shared" si="157"/>
        <v>0</v>
      </c>
      <c r="BU44" s="14">
        <f t="shared" si="157"/>
        <v>0</v>
      </c>
      <c r="BV44" s="14">
        <f t="shared" si="157"/>
        <v>0</v>
      </c>
      <c r="BW44" s="14">
        <f t="shared" si="157"/>
        <v>0</v>
      </c>
      <c r="BX44" s="14">
        <f t="shared" si="157"/>
        <v>0</v>
      </c>
      <c r="BY44" s="14">
        <f t="shared" si="157"/>
        <v>0</v>
      </c>
      <c r="BZ44" s="14">
        <f t="shared" si="157"/>
        <v>0</v>
      </c>
      <c r="CA44" s="14">
        <f t="shared" si="157"/>
        <v>0</v>
      </c>
      <c r="CB44" s="14">
        <f t="shared" si="157"/>
        <v>0</v>
      </c>
      <c r="CC44" s="14">
        <f t="shared" si="157"/>
        <v>0</v>
      </c>
      <c r="CD44" s="14">
        <f t="shared" ref="CD44:DH44" si="158">IFERROR(CD43/CD42,0)</f>
        <v>0</v>
      </c>
      <c r="CE44" s="14">
        <f t="shared" si="158"/>
        <v>0</v>
      </c>
      <c r="CF44" s="14">
        <f t="shared" si="158"/>
        <v>0</v>
      </c>
      <c r="CG44" s="14">
        <f t="shared" si="158"/>
        <v>0</v>
      </c>
      <c r="CH44" s="14">
        <f t="shared" si="158"/>
        <v>0</v>
      </c>
      <c r="CI44" s="14">
        <f t="shared" si="158"/>
        <v>0</v>
      </c>
      <c r="CJ44" s="14">
        <f t="shared" si="158"/>
        <v>0</v>
      </c>
      <c r="CK44" s="14">
        <f t="shared" si="158"/>
        <v>0</v>
      </c>
      <c r="CL44" s="14">
        <f t="shared" si="158"/>
        <v>0</v>
      </c>
      <c r="CM44" s="14">
        <f t="shared" si="158"/>
        <v>0</v>
      </c>
      <c r="CN44" s="14">
        <f t="shared" si="158"/>
        <v>0</v>
      </c>
      <c r="CO44" s="14">
        <f t="shared" si="158"/>
        <v>0</v>
      </c>
      <c r="CP44" s="14">
        <f t="shared" si="158"/>
        <v>0</v>
      </c>
      <c r="CQ44" s="14">
        <f t="shared" si="158"/>
        <v>0</v>
      </c>
      <c r="CR44" s="14">
        <f t="shared" si="158"/>
        <v>0</v>
      </c>
      <c r="CS44" s="14">
        <f t="shared" si="158"/>
        <v>0</v>
      </c>
      <c r="CT44" s="14">
        <f t="shared" si="158"/>
        <v>0</v>
      </c>
      <c r="CU44" s="14">
        <f t="shared" si="158"/>
        <v>0</v>
      </c>
      <c r="CV44" s="14">
        <f t="shared" si="158"/>
        <v>0</v>
      </c>
      <c r="CW44" s="14">
        <f t="shared" si="158"/>
        <v>0</v>
      </c>
      <c r="CX44" s="14">
        <f t="shared" si="158"/>
        <v>0</v>
      </c>
      <c r="CY44" s="14">
        <f t="shared" si="158"/>
        <v>0</v>
      </c>
      <c r="CZ44" s="14">
        <f t="shared" si="158"/>
        <v>0</v>
      </c>
      <c r="DA44" s="14">
        <f t="shared" si="158"/>
        <v>0</v>
      </c>
      <c r="DB44" s="14">
        <f t="shared" si="158"/>
        <v>0</v>
      </c>
      <c r="DC44" s="14">
        <f t="shared" si="158"/>
        <v>0</v>
      </c>
      <c r="DD44" s="14">
        <f t="shared" si="158"/>
        <v>0</v>
      </c>
      <c r="DE44" s="14">
        <f t="shared" si="158"/>
        <v>0</v>
      </c>
      <c r="DF44" s="14">
        <f t="shared" si="158"/>
        <v>0</v>
      </c>
      <c r="DG44" s="14">
        <f t="shared" si="158"/>
        <v>0</v>
      </c>
      <c r="DH44" s="14">
        <f t="shared" si="158"/>
        <v>0</v>
      </c>
      <c r="DI44" s="210">
        <f t="shared" ref="DI44:DS44" si="159">IFERROR(DI43/DI42,0)</f>
        <v>0</v>
      </c>
      <c r="DJ44" s="210">
        <f t="shared" si="159"/>
        <v>0</v>
      </c>
      <c r="DK44" s="210">
        <f t="shared" si="159"/>
        <v>0</v>
      </c>
      <c r="DL44" s="210">
        <f t="shared" si="159"/>
        <v>0</v>
      </c>
      <c r="DM44" s="210">
        <f t="shared" si="159"/>
        <v>0</v>
      </c>
      <c r="DN44" s="210">
        <f t="shared" si="159"/>
        <v>0</v>
      </c>
      <c r="DO44" s="210">
        <f t="shared" si="159"/>
        <v>0</v>
      </c>
      <c r="DP44" s="210">
        <f t="shared" si="159"/>
        <v>0</v>
      </c>
      <c r="DQ44" s="210">
        <f t="shared" si="159"/>
        <v>0</v>
      </c>
      <c r="DR44" s="210">
        <f t="shared" si="159"/>
        <v>0</v>
      </c>
      <c r="DS44" s="210">
        <f t="shared" si="159"/>
        <v>0</v>
      </c>
    </row>
    <row r="45" spans="1:123">
      <c r="A45" s="248" t="s">
        <v>495</v>
      </c>
      <c r="B45" s="215" t="s">
        <v>340</v>
      </c>
      <c r="C45" s="216">
        <f>COUNTA(C36:C44)</f>
        <v>0</v>
      </c>
      <c r="D45" s="216">
        <f t="shared" ref="D45" si="160">COUNTA(D36:D44)</f>
        <v>0</v>
      </c>
      <c r="E45" s="216">
        <f t="shared" ref="E45" si="161">COUNTA(E36:E44)</f>
        <v>0</v>
      </c>
      <c r="F45" s="216">
        <f>SUM(F36:F44)</f>
        <v>0</v>
      </c>
      <c r="G45" s="216">
        <f t="shared" ref="G45" si="162">COUNTA(G36:G44)</f>
        <v>0</v>
      </c>
      <c r="H45" s="216">
        <f t="shared" ref="H45" si="163">COUNTA(H36:H44)</f>
        <v>0</v>
      </c>
      <c r="I45" s="216">
        <f t="shared" ref="I45" si="164">COUNTA(I36:I44)</f>
        <v>0</v>
      </c>
      <c r="J45" s="216">
        <f t="shared" ref="J45" si="165">COUNTA(J36:J44)</f>
        <v>0</v>
      </c>
      <c r="K45" s="216">
        <f t="shared" ref="K45" si="166">COUNTA(K36:K44)</f>
        <v>0</v>
      </c>
      <c r="L45" s="216">
        <f t="shared" ref="L45" si="167">COUNTA(L36:L44)</f>
        <v>0</v>
      </c>
      <c r="M45" s="216">
        <f t="shared" ref="M45" si="168">COUNTA(M36:M44)</f>
        <v>0</v>
      </c>
      <c r="N45" s="216">
        <f t="shared" ref="N45" si="169">COUNTA(N36:N44)</f>
        <v>0</v>
      </c>
      <c r="O45" s="216">
        <f t="shared" ref="O45" si="170">COUNTA(O36:O44)</f>
        <v>0</v>
      </c>
      <c r="P45" s="216">
        <f t="shared" ref="P45" si="171">COUNTA(P36:P44)</f>
        <v>0</v>
      </c>
      <c r="Q45" s="219"/>
      <c r="R45" s="220">
        <f>SUMIF($B36:$B44,$B45,R36:R44)</f>
        <v>0</v>
      </c>
      <c r="S45" s="220">
        <f t="shared" ref="S45" si="172">SUMIF($B36:$B44,$B45,S36:S44)</f>
        <v>0</v>
      </c>
      <c r="T45" s="220">
        <f t="shared" ref="T45" si="173">SUMIF($B36:$B44,$B45,T36:T44)</f>
        <v>0</v>
      </c>
      <c r="U45" s="220">
        <f t="shared" ref="U45" si="174">SUMIF($B36:$B44,$B45,U36:U44)</f>
        <v>0</v>
      </c>
      <c r="V45" s="220">
        <f t="shared" ref="V45" si="175">SUMIF($B36:$B44,$B45,V36:V44)</f>
        <v>0</v>
      </c>
      <c r="W45" s="220">
        <f t="shared" ref="W45" si="176">SUMIF($B36:$B44,$B45,W36:W44)</f>
        <v>0</v>
      </c>
      <c r="X45" s="220">
        <f t="shared" ref="X45" si="177">SUMIF($B36:$B44,$B45,X36:X44)</f>
        <v>0</v>
      </c>
      <c r="Y45" s="220">
        <f t="shared" ref="Y45" si="178">SUMIF($B36:$B44,$B45,Y36:Y44)</f>
        <v>0</v>
      </c>
      <c r="Z45" s="220">
        <f t="shared" ref="Z45" si="179">SUMIF($B36:$B44,$B45,Z36:Z44)</f>
        <v>0</v>
      </c>
      <c r="AA45" s="220">
        <f t="shared" ref="AA45" si="180">SUMIF($B36:$B44,$B45,AA36:AA44)</f>
        <v>0</v>
      </c>
      <c r="AB45" s="220">
        <f t="shared" ref="AB45" si="181">SUMIF($B36:$B44,$B45,AB36:AB44)</f>
        <v>0</v>
      </c>
      <c r="AC45" s="220">
        <f t="shared" ref="AC45" si="182">SUMIF($B36:$B44,$B45,AC36:AC44)</f>
        <v>0</v>
      </c>
      <c r="AD45" s="220">
        <f t="shared" ref="AD45" si="183">SUMIF($B36:$B44,$B45,AD36:AD44)</f>
        <v>0</v>
      </c>
      <c r="AE45" s="220">
        <f t="shared" ref="AE45" si="184">SUMIF($B36:$B44,$B45,AE36:AE44)</f>
        <v>0</v>
      </c>
      <c r="AF45" s="220">
        <f t="shared" ref="AF45" si="185">SUMIF($B36:$B44,$B45,AF36:AF44)</f>
        <v>0</v>
      </c>
      <c r="AG45" s="220">
        <f t="shared" ref="AG45" si="186">SUMIF($B36:$B44,$B45,AG36:AG44)</f>
        <v>0</v>
      </c>
      <c r="AH45" s="220">
        <f t="shared" ref="AH45" si="187">SUMIF($B36:$B44,$B45,AH36:AH44)</f>
        <v>0</v>
      </c>
      <c r="AI45" s="220">
        <f t="shared" ref="AI45" si="188">SUMIF($B36:$B44,$B45,AI36:AI44)</f>
        <v>0</v>
      </c>
      <c r="AJ45" s="220">
        <f t="shared" ref="AJ45" si="189">SUMIF($B36:$B44,$B45,AJ36:AJ44)</f>
        <v>0</v>
      </c>
      <c r="AK45" s="220">
        <f t="shared" ref="AK45" si="190">SUMIF($B36:$B44,$B45,AK36:AK44)</f>
        <v>0</v>
      </c>
      <c r="AL45" s="220">
        <f t="shared" ref="AL45" si="191">SUMIF($B36:$B44,$B45,AL36:AL44)</f>
        <v>0</v>
      </c>
      <c r="AM45" s="220">
        <f t="shared" ref="AM45" si="192">SUMIF($B36:$B44,$B45,AM36:AM44)</f>
        <v>0</v>
      </c>
      <c r="AN45" s="220">
        <f t="shared" ref="AN45" si="193">SUMIF($B36:$B44,$B45,AN36:AN44)</f>
        <v>0</v>
      </c>
      <c r="AO45" s="220">
        <f t="shared" ref="AO45" si="194">SUMIF($B36:$B44,$B45,AO36:AO44)</f>
        <v>0</v>
      </c>
      <c r="AP45" s="220">
        <f t="shared" ref="AP45" si="195">SUMIF($B36:$B44,$B45,AP36:AP44)</f>
        <v>0</v>
      </c>
      <c r="AQ45" s="220">
        <f t="shared" ref="AQ45" si="196">SUMIF($B36:$B44,$B45,AQ36:AQ44)</f>
        <v>0</v>
      </c>
      <c r="AR45" s="220">
        <f t="shared" ref="AR45" si="197">SUMIF($B36:$B44,$B45,AR36:AR44)</f>
        <v>0</v>
      </c>
      <c r="AS45" s="220">
        <f t="shared" ref="AS45" si="198">SUMIF($B36:$B44,$B45,AS36:AS44)</f>
        <v>0</v>
      </c>
      <c r="AT45" s="220">
        <f t="shared" ref="AT45" si="199">SUMIF($B36:$B44,$B45,AT36:AT44)</f>
        <v>0</v>
      </c>
      <c r="AU45" s="220">
        <f t="shared" ref="AU45" si="200">SUMIF($B36:$B44,$B45,AU36:AU44)</f>
        <v>0</v>
      </c>
      <c r="AV45" s="220">
        <f t="shared" ref="AV45" si="201">SUMIF($B36:$B44,$B45,AV36:AV44)</f>
        <v>0</v>
      </c>
      <c r="AW45" s="220">
        <f t="shared" ref="AW45" si="202">SUMIF($B36:$B44,$B45,AW36:AW44)</f>
        <v>0</v>
      </c>
      <c r="AX45" s="220">
        <f t="shared" ref="AX45" si="203">SUMIF($B36:$B44,$B45,AX36:AX44)</f>
        <v>0</v>
      </c>
      <c r="AY45" s="220">
        <f t="shared" ref="AY45" si="204">SUMIF($B36:$B44,$B45,AY36:AY44)</f>
        <v>0</v>
      </c>
      <c r="AZ45" s="220">
        <f t="shared" ref="AZ45" si="205">SUMIF($B36:$B44,$B45,AZ36:AZ44)</f>
        <v>0</v>
      </c>
      <c r="BA45" s="220">
        <f t="shared" ref="BA45" si="206">SUMIF($B36:$B44,$B45,BA36:BA44)</f>
        <v>0</v>
      </c>
      <c r="BB45" s="220">
        <f t="shared" ref="BB45" si="207">SUMIF($B36:$B44,$B45,BB36:BB44)</f>
        <v>0</v>
      </c>
      <c r="BC45" s="220">
        <f t="shared" ref="BC45" si="208">SUMIF($B36:$B44,$B45,BC36:BC44)</f>
        <v>0</v>
      </c>
      <c r="BD45" s="220">
        <f t="shared" ref="BD45" si="209">SUMIF($B36:$B44,$B45,BD36:BD44)</f>
        <v>0</v>
      </c>
      <c r="BE45" s="220">
        <f t="shared" ref="BE45" si="210">SUMIF($B36:$B44,$B45,BE36:BE44)</f>
        <v>0</v>
      </c>
      <c r="BF45" s="220">
        <f t="shared" ref="BF45" si="211">SUMIF($B36:$B44,$B45,BF36:BF44)</f>
        <v>0</v>
      </c>
      <c r="BG45" s="220">
        <f t="shared" ref="BG45" si="212">SUMIF($B36:$B44,$B45,BG36:BG44)</f>
        <v>0</v>
      </c>
      <c r="BH45" s="220">
        <f t="shared" ref="BH45" si="213">SUMIF($B36:$B44,$B45,BH36:BH44)</f>
        <v>0</v>
      </c>
      <c r="BI45" s="220">
        <f t="shared" ref="BI45" si="214">SUMIF($B36:$B44,$B45,BI36:BI44)</f>
        <v>0</v>
      </c>
      <c r="BJ45" s="220">
        <f t="shared" ref="BJ45" si="215">SUMIF($B36:$B44,$B45,BJ36:BJ44)</f>
        <v>0</v>
      </c>
      <c r="BK45" s="220">
        <f t="shared" ref="BK45" si="216">SUMIF($B36:$B44,$B45,BK36:BK44)</f>
        <v>0</v>
      </c>
      <c r="BL45" s="220">
        <f t="shared" ref="BL45" si="217">SUMIF($B36:$B44,$B45,BL36:BL44)</f>
        <v>0</v>
      </c>
      <c r="BM45" s="220">
        <f t="shared" ref="BM45" si="218">SUMIF($B36:$B44,$B45,BM36:BM44)</f>
        <v>0</v>
      </c>
      <c r="BN45" s="220">
        <f t="shared" ref="BN45" si="219">SUMIF($B36:$B44,$B45,BN36:BN44)</f>
        <v>0</v>
      </c>
      <c r="BO45" s="220">
        <f t="shared" ref="BO45" si="220">SUMIF($B36:$B44,$B45,BO36:BO44)</f>
        <v>0</v>
      </c>
      <c r="BP45" s="220">
        <f t="shared" ref="BP45" si="221">SUMIF($B36:$B44,$B45,BP36:BP44)</f>
        <v>0</v>
      </c>
      <c r="BQ45" s="220">
        <f t="shared" ref="BQ45" si="222">SUMIF($B36:$B44,$B45,BQ36:BQ44)</f>
        <v>0</v>
      </c>
      <c r="BR45" s="220">
        <f t="shared" ref="BR45" si="223">SUMIF($B36:$B44,$B45,BR36:BR44)</f>
        <v>0</v>
      </c>
      <c r="BS45" s="220">
        <f t="shared" ref="BS45" si="224">SUMIF($B36:$B44,$B45,BS36:BS44)</f>
        <v>0</v>
      </c>
      <c r="BT45" s="220">
        <f t="shared" ref="BT45" si="225">SUMIF($B36:$B44,$B45,BT36:BT44)</f>
        <v>0</v>
      </c>
      <c r="BU45" s="220">
        <f t="shared" ref="BU45" si="226">SUMIF($B36:$B44,$B45,BU36:BU44)</f>
        <v>0</v>
      </c>
      <c r="BV45" s="220">
        <f t="shared" ref="BV45" si="227">SUMIF($B36:$B44,$B45,BV36:BV44)</f>
        <v>0</v>
      </c>
      <c r="BW45" s="220">
        <f t="shared" ref="BW45" si="228">SUMIF($B36:$B44,$B45,BW36:BW44)</f>
        <v>0</v>
      </c>
      <c r="BX45" s="220">
        <f t="shared" ref="BX45" si="229">SUMIF($B36:$B44,$B45,BX36:BX44)</f>
        <v>0</v>
      </c>
      <c r="BY45" s="220">
        <f t="shared" ref="BY45" si="230">SUMIF($B36:$B44,$B45,BY36:BY44)</f>
        <v>0</v>
      </c>
      <c r="BZ45" s="220">
        <f t="shared" ref="BZ45" si="231">SUMIF($B36:$B44,$B45,BZ36:BZ44)</f>
        <v>0</v>
      </c>
      <c r="CA45" s="220">
        <f t="shared" ref="CA45" si="232">SUMIF($B36:$B44,$B45,CA36:CA44)</f>
        <v>0</v>
      </c>
      <c r="CB45" s="220">
        <f t="shared" ref="CB45" si="233">SUMIF($B36:$B44,$B45,CB36:CB44)</f>
        <v>0</v>
      </c>
      <c r="CC45" s="220">
        <f t="shared" ref="CC45" si="234">SUMIF($B36:$B44,$B45,CC36:CC44)</f>
        <v>0</v>
      </c>
      <c r="CD45" s="220">
        <f t="shared" ref="CD45" si="235">SUMIF($B36:$B44,$B45,CD36:CD44)</f>
        <v>0</v>
      </c>
      <c r="CE45" s="220">
        <f t="shared" ref="CE45" si="236">SUMIF($B36:$B44,$B45,CE36:CE44)</f>
        <v>0</v>
      </c>
      <c r="CF45" s="220">
        <f t="shared" ref="CF45" si="237">SUMIF($B36:$B44,$B45,CF36:CF44)</f>
        <v>0</v>
      </c>
      <c r="CG45" s="220">
        <f t="shared" ref="CG45" si="238">SUMIF($B36:$B44,$B45,CG36:CG44)</f>
        <v>0</v>
      </c>
      <c r="CH45" s="220">
        <f t="shared" ref="CH45" si="239">SUMIF($B36:$B44,$B45,CH36:CH44)</f>
        <v>0</v>
      </c>
      <c r="CI45" s="220">
        <f t="shared" ref="CI45" si="240">SUMIF($B36:$B44,$B45,CI36:CI44)</f>
        <v>0</v>
      </c>
      <c r="CJ45" s="220">
        <f t="shared" ref="CJ45" si="241">SUMIF($B36:$B44,$B45,CJ36:CJ44)</f>
        <v>0</v>
      </c>
      <c r="CK45" s="220">
        <f t="shared" ref="CK45" si="242">SUMIF($B36:$B44,$B45,CK36:CK44)</f>
        <v>0</v>
      </c>
      <c r="CL45" s="220">
        <f t="shared" ref="CL45" si="243">SUMIF($B36:$B44,$B45,CL36:CL44)</f>
        <v>0</v>
      </c>
      <c r="CM45" s="220">
        <f t="shared" ref="CM45" si="244">SUMIF($B36:$B44,$B45,CM36:CM44)</f>
        <v>0</v>
      </c>
      <c r="CN45" s="220">
        <f t="shared" ref="CN45" si="245">SUMIF($B36:$B44,$B45,CN36:CN44)</f>
        <v>0</v>
      </c>
      <c r="CO45" s="220">
        <f t="shared" ref="CO45" si="246">SUMIF($B36:$B44,$B45,CO36:CO44)</f>
        <v>0</v>
      </c>
      <c r="CP45" s="220">
        <f t="shared" ref="CP45" si="247">SUMIF($B36:$B44,$B45,CP36:CP44)</f>
        <v>0</v>
      </c>
      <c r="CQ45" s="220">
        <f t="shared" ref="CQ45" si="248">SUMIF($B36:$B44,$B45,CQ36:CQ44)</f>
        <v>0</v>
      </c>
      <c r="CR45" s="220">
        <f t="shared" ref="CR45" si="249">SUMIF($B36:$B44,$B45,CR36:CR44)</f>
        <v>0</v>
      </c>
      <c r="CS45" s="220">
        <f t="shared" ref="CS45" si="250">SUMIF($B36:$B44,$B45,CS36:CS44)</f>
        <v>0</v>
      </c>
      <c r="CT45" s="220">
        <f t="shared" ref="CT45" si="251">SUMIF($B36:$B44,$B45,CT36:CT44)</f>
        <v>0</v>
      </c>
      <c r="CU45" s="220">
        <f t="shared" ref="CU45" si="252">SUMIF($B36:$B44,$B45,CU36:CU44)</f>
        <v>0</v>
      </c>
      <c r="CV45" s="220">
        <f t="shared" ref="CV45" si="253">SUMIF($B36:$B44,$B45,CV36:CV44)</f>
        <v>0</v>
      </c>
      <c r="CW45" s="220">
        <f t="shared" ref="CW45" si="254">SUMIF($B36:$B44,$B45,CW36:CW44)</f>
        <v>0</v>
      </c>
      <c r="CX45" s="220">
        <f t="shared" ref="CX45" si="255">SUMIF($B36:$B44,$B45,CX36:CX44)</f>
        <v>0</v>
      </c>
      <c r="CY45" s="220">
        <f t="shared" ref="CY45" si="256">SUMIF($B36:$B44,$B45,CY36:CY44)</f>
        <v>0</v>
      </c>
      <c r="CZ45" s="220">
        <f t="shared" ref="CZ45" si="257">SUMIF($B36:$B44,$B45,CZ36:CZ44)</f>
        <v>0</v>
      </c>
      <c r="DA45" s="220">
        <f t="shared" ref="DA45" si="258">SUMIF($B36:$B44,$B45,DA36:DA44)</f>
        <v>0</v>
      </c>
      <c r="DB45" s="220">
        <f t="shared" ref="DB45" si="259">SUMIF($B36:$B44,$B45,DB36:DB44)</f>
        <v>0</v>
      </c>
      <c r="DC45" s="220">
        <f t="shared" ref="DC45" si="260">SUMIF($B36:$B44,$B45,DC36:DC44)</f>
        <v>0</v>
      </c>
      <c r="DD45" s="220">
        <f t="shared" ref="DD45" si="261">SUMIF($B36:$B44,$B45,DD36:DD44)</f>
        <v>0</v>
      </c>
      <c r="DE45" s="220">
        <f t="shared" ref="DE45" si="262">SUMIF($B36:$B44,$B45,DE36:DE44)</f>
        <v>0</v>
      </c>
      <c r="DF45" s="220">
        <f t="shared" ref="DF45" si="263">SUMIF($B36:$B44,$B45,DF36:DF44)</f>
        <v>0</v>
      </c>
      <c r="DG45" s="220">
        <f t="shared" ref="DG45" si="264">SUMIF($B36:$B44,$B45,DG36:DG44)</f>
        <v>0</v>
      </c>
      <c r="DH45" s="220">
        <f t="shared" ref="DH45:DS45" si="265">SUMIF($B36:$B44,$B45,DH36:DH44)</f>
        <v>0</v>
      </c>
      <c r="DI45" s="221">
        <f t="shared" si="265"/>
        <v>0</v>
      </c>
      <c r="DJ45" s="221">
        <f t="shared" si="265"/>
        <v>0</v>
      </c>
      <c r="DK45" s="221">
        <f t="shared" si="265"/>
        <v>0</v>
      </c>
      <c r="DL45" s="221">
        <f t="shared" si="265"/>
        <v>0</v>
      </c>
      <c r="DM45" s="221">
        <f t="shared" si="265"/>
        <v>0</v>
      </c>
      <c r="DN45" s="221">
        <f t="shared" si="265"/>
        <v>0</v>
      </c>
      <c r="DO45" s="221">
        <f t="shared" si="265"/>
        <v>0</v>
      </c>
      <c r="DP45" s="221">
        <f t="shared" si="265"/>
        <v>0</v>
      </c>
      <c r="DQ45" s="221">
        <f t="shared" si="265"/>
        <v>0</v>
      </c>
      <c r="DR45" s="221">
        <f t="shared" si="265"/>
        <v>0</v>
      </c>
      <c r="DS45" s="221">
        <f t="shared" si="265"/>
        <v>0</v>
      </c>
    </row>
    <row r="46" spans="1:123">
      <c r="A46" s="248"/>
      <c r="B46" s="215" t="s">
        <v>341</v>
      </c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19">
        <f>SUM(R46:DS46)</f>
        <v>0</v>
      </c>
      <c r="R46" s="220">
        <f>SUMIF($B36:$B44,$B46,R36:R44)</f>
        <v>0</v>
      </c>
      <c r="S46" s="220">
        <f t="shared" ref="S46:CD46" si="266">SUMIF($B36:$B44,$B46,S36:S44)</f>
        <v>0</v>
      </c>
      <c r="T46" s="220">
        <f t="shared" si="266"/>
        <v>0</v>
      </c>
      <c r="U46" s="220">
        <f t="shared" si="266"/>
        <v>0</v>
      </c>
      <c r="V46" s="220">
        <f t="shared" si="266"/>
        <v>0</v>
      </c>
      <c r="W46" s="220">
        <f t="shared" si="266"/>
        <v>0</v>
      </c>
      <c r="X46" s="220">
        <f t="shared" si="266"/>
        <v>0</v>
      </c>
      <c r="Y46" s="220">
        <f t="shared" si="266"/>
        <v>0</v>
      </c>
      <c r="Z46" s="220">
        <f t="shared" si="266"/>
        <v>0</v>
      </c>
      <c r="AA46" s="220">
        <f t="shared" si="266"/>
        <v>0</v>
      </c>
      <c r="AB46" s="220">
        <f t="shared" si="266"/>
        <v>0</v>
      </c>
      <c r="AC46" s="220">
        <f t="shared" si="266"/>
        <v>0</v>
      </c>
      <c r="AD46" s="220">
        <f t="shared" si="266"/>
        <v>0</v>
      </c>
      <c r="AE46" s="220">
        <f t="shared" si="266"/>
        <v>0</v>
      </c>
      <c r="AF46" s="220">
        <f t="shared" si="266"/>
        <v>0</v>
      </c>
      <c r="AG46" s="220">
        <f t="shared" si="266"/>
        <v>0</v>
      </c>
      <c r="AH46" s="220">
        <f t="shared" si="266"/>
        <v>0</v>
      </c>
      <c r="AI46" s="220">
        <f t="shared" si="266"/>
        <v>0</v>
      </c>
      <c r="AJ46" s="220">
        <f t="shared" si="266"/>
        <v>0</v>
      </c>
      <c r="AK46" s="220">
        <f t="shared" si="266"/>
        <v>0</v>
      </c>
      <c r="AL46" s="220">
        <f t="shared" si="266"/>
        <v>0</v>
      </c>
      <c r="AM46" s="220">
        <f t="shared" si="266"/>
        <v>0</v>
      </c>
      <c r="AN46" s="220">
        <f t="shared" si="266"/>
        <v>0</v>
      </c>
      <c r="AO46" s="220">
        <f t="shared" si="266"/>
        <v>0</v>
      </c>
      <c r="AP46" s="220">
        <f t="shared" si="266"/>
        <v>0</v>
      </c>
      <c r="AQ46" s="220">
        <f t="shared" si="266"/>
        <v>0</v>
      </c>
      <c r="AR46" s="220">
        <f t="shared" si="266"/>
        <v>0</v>
      </c>
      <c r="AS46" s="220">
        <f t="shared" si="266"/>
        <v>0</v>
      </c>
      <c r="AT46" s="220">
        <f t="shared" si="266"/>
        <v>0</v>
      </c>
      <c r="AU46" s="220">
        <f t="shared" si="266"/>
        <v>0</v>
      </c>
      <c r="AV46" s="220">
        <f t="shared" si="266"/>
        <v>0</v>
      </c>
      <c r="AW46" s="220">
        <f t="shared" si="266"/>
        <v>0</v>
      </c>
      <c r="AX46" s="220">
        <f t="shared" si="266"/>
        <v>0</v>
      </c>
      <c r="AY46" s="220">
        <f t="shared" si="266"/>
        <v>0</v>
      </c>
      <c r="AZ46" s="220">
        <f t="shared" si="266"/>
        <v>0</v>
      </c>
      <c r="BA46" s="220">
        <f t="shared" si="266"/>
        <v>0</v>
      </c>
      <c r="BB46" s="220">
        <f t="shared" si="266"/>
        <v>0</v>
      </c>
      <c r="BC46" s="220">
        <f t="shared" si="266"/>
        <v>0</v>
      </c>
      <c r="BD46" s="220">
        <f t="shared" si="266"/>
        <v>0</v>
      </c>
      <c r="BE46" s="220">
        <f t="shared" si="266"/>
        <v>0</v>
      </c>
      <c r="BF46" s="220">
        <f t="shared" si="266"/>
        <v>0</v>
      </c>
      <c r="BG46" s="220">
        <f t="shared" si="266"/>
        <v>0</v>
      </c>
      <c r="BH46" s="220">
        <f t="shared" si="266"/>
        <v>0</v>
      </c>
      <c r="BI46" s="220">
        <f t="shared" si="266"/>
        <v>0</v>
      </c>
      <c r="BJ46" s="220">
        <f t="shared" si="266"/>
        <v>0</v>
      </c>
      <c r="BK46" s="220">
        <f t="shared" si="266"/>
        <v>0</v>
      </c>
      <c r="BL46" s="220">
        <f t="shared" si="266"/>
        <v>0</v>
      </c>
      <c r="BM46" s="220">
        <f t="shared" si="266"/>
        <v>0</v>
      </c>
      <c r="BN46" s="220">
        <f t="shared" si="266"/>
        <v>0</v>
      </c>
      <c r="BO46" s="220">
        <f t="shared" si="266"/>
        <v>0</v>
      </c>
      <c r="BP46" s="220">
        <f t="shared" si="266"/>
        <v>0</v>
      </c>
      <c r="BQ46" s="220">
        <f t="shared" si="266"/>
        <v>0</v>
      </c>
      <c r="BR46" s="220">
        <f t="shared" si="266"/>
        <v>0</v>
      </c>
      <c r="BS46" s="220">
        <f t="shared" si="266"/>
        <v>0</v>
      </c>
      <c r="BT46" s="220">
        <f t="shared" si="266"/>
        <v>0</v>
      </c>
      <c r="BU46" s="220">
        <f t="shared" si="266"/>
        <v>0</v>
      </c>
      <c r="BV46" s="220">
        <f t="shared" si="266"/>
        <v>0</v>
      </c>
      <c r="BW46" s="220">
        <f t="shared" si="266"/>
        <v>0</v>
      </c>
      <c r="BX46" s="220">
        <f t="shared" si="266"/>
        <v>0</v>
      </c>
      <c r="BY46" s="220">
        <f t="shared" si="266"/>
        <v>0</v>
      </c>
      <c r="BZ46" s="220">
        <f t="shared" si="266"/>
        <v>0</v>
      </c>
      <c r="CA46" s="220">
        <f t="shared" si="266"/>
        <v>0</v>
      </c>
      <c r="CB46" s="220">
        <f t="shared" si="266"/>
        <v>0</v>
      </c>
      <c r="CC46" s="220">
        <f t="shared" si="266"/>
        <v>0</v>
      </c>
      <c r="CD46" s="220">
        <f t="shared" si="266"/>
        <v>0</v>
      </c>
      <c r="CE46" s="220">
        <f t="shared" ref="CE46:DH46" si="267">SUMIF($B36:$B44,$B46,CE36:CE44)</f>
        <v>0</v>
      </c>
      <c r="CF46" s="220">
        <f t="shared" si="267"/>
        <v>0</v>
      </c>
      <c r="CG46" s="220">
        <f t="shared" si="267"/>
        <v>0</v>
      </c>
      <c r="CH46" s="220">
        <f t="shared" si="267"/>
        <v>0</v>
      </c>
      <c r="CI46" s="220">
        <f t="shared" si="267"/>
        <v>0</v>
      </c>
      <c r="CJ46" s="220">
        <f t="shared" si="267"/>
        <v>0</v>
      </c>
      <c r="CK46" s="220">
        <f t="shared" si="267"/>
        <v>0</v>
      </c>
      <c r="CL46" s="220">
        <f t="shared" si="267"/>
        <v>0</v>
      </c>
      <c r="CM46" s="220">
        <f t="shared" si="267"/>
        <v>0</v>
      </c>
      <c r="CN46" s="220">
        <f t="shared" si="267"/>
        <v>0</v>
      </c>
      <c r="CO46" s="220">
        <f t="shared" si="267"/>
        <v>0</v>
      </c>
      <c r="CP46" s="220">
        <f t="shared" si="267"/>
        <v>0</v>
      </c>
      <c r="CQ46" s="220">
        <f t="shared" si="267"/>
        <v>0</v>
      </c>
      <c r="CR46" s="220">
        <f t="shared" si="267"/>
        <v>0</v>
      </c>
      <c r="CS46" s="220">
        <f t="shared" si="267"/>
        <v>0</v>
      </c>
      <c r="CT46" s="220">
        <f t="shared" si="267"/>
        <v>0</v>
      </c>
      <c r="CU46" s="220">
        <f t="shared" si="267"/>
        <v>0</v>
      </c>
      <c r="CV46" s="220">
        <f t="shared" si="267"/>
        <v>0</v>
      </c>
      <c r="CW46" s="220">
        <f t="shared" si="267"/>
        <v>0</v>
      </c>
      <c r="CX46" s="220">
        <f t="shared" si="267"/>
        <v>0</v>
      </c>
      <c r="CY46" s="220">
        <f t="shared" si="267"/>
        <v>0</v>
      </c>
      <c r="CZ46" s="220">
        <f t="shared" si="267"/>
        <v>0</v>
      </c>
      <c r="DA46" s="220">
        <f t="shared" si="267"/>
        <v>0</v>
      </c>
      <c r="DB46" s="220">
        <f t="shared" si="267"/>
        <v>0</v>
      </c>
      <c r="DC46" s="220">
        <f t="shared" si="267"/>
        <v>0</v>
      </c>
      <c r="DD46" s="220">
        <f t="shared" si="267"/>
        <v>0</v>
      </c>
      <c r="DE46" s="220">
        <f t="shared" si="267"/>
        <v>0</v>
      </c>
      <c r="DF46" s="220">
        <f t="shared" si="267"/>
        <v>0</v>
      </c>
      <c r="DG46" s="220">
        <f t="shared" si="267"/>
        <v>0</v>
      </c>
      <c r="DH46" s="220">
        <f t="shared" si="267"/>
        <v>0</v>
      </c>
      <c r="DI46" s="221">
        <f t="shared" ref="DI46:DS46" si="268">SUMIF($B36:$B44,$B46,DI36:DI44)</f>
        <v>0</v>
      </c>
      <c r="DJ46" s="221">
        <f t="shared" si="268"/>
        <v>0</v>
      </c>
      <c r="DK46" s="221">
        <f t="shared" si="268"/>
        <v>0</v>
      </c>
      <c r="DL46" s="221">
        <f t="shared" si="268"/>
        <v>0</v>
      </c>
      <c r="DM46" s="221">
        <f t="shared" si="268"/>
        <v>0</v>
      </c>
      <c r="DN46" s="221">
        <f t="shared" si="268"/>
        <v>0</v>
      </c>
      <c r="DO46" s="221">
        <f t="shared" si="268"/>
        <v>0</v>
      </c>
      <c r="DP46" s="221">
        <f t="shared" si="268"/>
        <v>0</v>
      </c>
      <c r="DQ46" s="221">
        <f t="shared" si="268"/>
        <v>0</v>
      </c>
      <c r="DR46" s="221">
        <f t="shared" si="268"/>
        <v>0</v>
      </c>
      <c r="DS46" s="221">
        <f t="shared" si="268"/>
        <v>0</v>
      </c>
    </row>
    <row r="47" spans="1:123">
      <c r="A47" s="248"/>
      <c r="B47" s="215" t="s">
        <v>347</v>
      </c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19"/>
      <c r="R47" s="220">
        <f>SUMIF($B36:$B44,$B47,R36:R44)</f>
        <v>0</v>
      </c>
      <c r="S47" s="220">
        <f t="shared" ref="S47:CD47" si="269">SUMIF($B36:$B44,$B47,S36:S44)</f>
        <v>0</v>
      </c>
      <c r="T47" s="220">
        <f t="shared" si="269"/>
        <v>0</v>
      </c>
      <c r="U47" s="220">
        <f t="shared" si="269"/>
        <v>0</v>
      </c>
      <c r="V47" s="220">
        <f t="shared" si="269"/>
        <v>0</v>
      </c>
      <c r="W47" s="220">
        <f t="shared" si="269"/>
        <v>0</v>
      </c>
      <c r="X47" s="220">
        <f t="shared" si="269"/>
        <v>0</v>
      </c>
      <c r="Y47" s="220">
        <f t="shared" si="269"/>
        <v>0</v>
      </c>
      <c r="Z47" s="220">
        <f t="shared" si="269"/>
        <v>0</v>
      </c>
      <c r="AA47" s="220">
        <f t="shared" si="269"/>
        <v>0</v>
      </c>
      <c r="AB47" s="220">
        <f t="shared" si="269"/>
        <v>0</v>
      </c>
      <c r="AC47" s="220">
        <f t="shared" si="269"/>
        <v>0</v>
      </c>
      <c r="AD47" s="220">
        <f t="shared" si="269"/>
        <v>0</v>
      </c>
      <c r="AE47" s="220">
        <f t="shared" si="269"/>
        <v>0</v>
      </c>
      <c r="AF47" s="220">
        <f t="shared" si="269"/>
        <v>0</v>
      </c>
      <c r="AG47" s="220">
        <f t="shared" si="269"/>
        <v>0</v>
      </c>
      <c r="AH47" s="220">
        <f t="shared" si="269"/>
        <v>0</v>
      </c>
      <c r="AI47" s="220">
        <f t="shared" si="269"/>
        <v>0</v>
      </c>
      <c r="AJ47" s="220">
        <f t="shared" si="269"/>
        <v>0</v>
      </c>
      <c r="AK47" s="220">
        <f t="shared" si="269"/>
        <v>0</v>
      </c>
      <c r="AL47" s="220">
        <f t="shared" si="269"/>
        <v>0</v>
      </c>
      <c r="AM47" s="220">
        <f t="shared" si="269"/>
        <v>0</v>
      </c>
      <c r="AN47" s="220">
        <f t="shared" si="269"/>
        <v>0</v>
      </c>
      <c r="AO47" s="220">
        <f t="shared" si="269"/>
        <v>0</v>
      </c>
      <c r="AP47" s="220">
        <f t="shared" si="269"/>
        <v>0</v>
      </c>
      <c r="AQ47" s="220">
        <f t="shared" si="269"/>
        <v>0</v>
      </c>
      <c r="AR47" s="220">
        <f t="shared" si="269"/>
        <v>0</v>
      </c>
      <c r="AS47" s="220">
        <f t="shared" si="269"/>
        <v>0</v>
      </c>
      <c r="AT47" s="220">
        <f t="shared" si="269"/>
        <v>0</v>
      </c>
      <c r="AU47" s="220">
        <f t="shared" si="269"/>
        <v>0</v>
      </c>
      <c r="AV47" s="220">
        <f t="shared" si="269"/>
        <v>0</v>
      </c>
      <c r="AW47" s="220">
        <f t="shared" si="269"/>
        <v>0</v>
      </c>
      <c r="AX47" s="220">
        <f t="shared" si="269"/>
        <v>0</v>
      </c>
      <c r="AY47" s="220">
        <f t="shared" si="269"/>
        <v>0</v>
      </c>
      <c r="AZ47" s="220">
        <f t="shared" si="269"/>
        <v>0</v>
      </c>
      <c r="BA47" s="220">
        <f t="shared" si="269"/>
        <v>0</v>
      </c>
      <c r="BB47" s="220">
        <f t="shared" si="269"/>
        <v>0</v>
      </c>
      <c r="BC47" s="220">
        <f t="shared" si="269"/>
        <v>0</v>
      </c>
      <c r="BD47" s="220">
        <f t="shared" si="269"/>
        <v>0</v>
      </c>
      <c r="BE47" s="220">
        <f t="shared" si="269"/>
        <v>0</v>
      </c>
      <c r="BF47" s="220">
        <f t="shared" si="269"/>
        <v>0</v>
      </c>
      <c r="BG47" s="220">
        <f t="shared" si="269"/>
        <v>0</v>
      </c>
      <c r="BH47" s="220">
        <f t="shared" si="269"/>
        <v>0</v>
      </c>
      <c r="BI47" s="220">
        <f t="shared" si="269"/>
        <v>0</v>
      </c>
      <c r="BJ47" s="220">
        <f t="shared" si="269"/>
        <v>0</v>
      </c>
      <c r="BK47" s="220">
        <f t="shared" si="269"/>
        <v>0</v>
      </c>
      <c r="BL47" s="220">
        <f t="shared" si="269"/>
        <v>0</v>
      </c>
      <c r="BM47" s="220">
        <f t="shared" si="269"/>
        <v>0</v>
      </c>
      <c r="BN47" s="220">
        <f t="shared" si="269"/>
        <v>0</v>
      </c>
      <c r="BO47" s="220">
        <f t="shared" si="269"/>
        <v>0</v>
      </c>
      <c r="BP47" s="220">
        <f t="shared" si="269"/>
        <v>0</v>
      </c>
      <c r="BQ47" s="220">
        <f t="shared" si="269"/>
        <v>0</v>
      </c>
      <c r="BR47" s="220">
        <f t="shared" si="269"/>
        <v>0</v>
      </c>
      <c r="BS47" s="220">
        <f t="shared" si="269"/>
        <v>0</v>
      </c>
      <c r="BT47" s="220">
        <f t="shared" si="269"/>
        <v>0</v>
      </c>
      <c r="BU47" s="220">
        <f t="shared" si="269"/>
        <v>0</v>
      </c>
      <c r="BV47" s="220">
        <f t="shared" si="269"/>
        <v>0</v>
      </c>
      <c r="BW47" s="220">
        <f t="shared" si="269"/>
        <v>0</v>
      </c>
      <c r="BX47" s="220">
        <f t="shared" si="269"/>
        <v>0</v>
      </c>
      <c r="BY47" s="220">
        <f t="shared" si="269"/>
        <v>0</v>
      </c>
      <c r="BZ47" s="220">
        <f t="shared" si="269"/>
        <v>0</v>
      </c>
      <c r="CA47" s="220">
        <f t="shared" si="269"/>
        <v>0</v>
      </c>
      <c r="CB47" s="220">
        <f t="shared" si="269"/>
        <v>0</v>
      </c>
      <c r="CC47" s="220">
        <f t="shared" si="269"/>
        <v>0</v>
      </c>
      <c r="CD47" s="220">
        <f t="shared" si="269"/>
        <v>0</v>
      </c>
      <c r="CE47" s="220">
        <f t="shared" ref="CE47:DG47" si="270">SUMIF($B36:$B44,$B47,CE36:CE44)</f>
        <v>0</v>
      </c>
      <c r="CF47" s="220">
        <f t="shared" si="270"/>
        <v>0</v>
      </c>
      <c r="CG47" s="220">
        <f t="shared" si="270"/>
        <v>0</v>
      </c>
      <c r="CH47" s="220">
        <f t="shared" si="270"/>
        <v>0</v>
      </c>
      <c r="CI47" s="220">
        <f t="shared" si="270"/>
        <v>0</v>
      </c>
      <c r="CJ47" s="220">
        <f t="shared" si="270"/>
        <v>0</v>
      </c>
      <c r="CK47" s="220">
        <f t="shared" si="270"/>
        <v>0</v>
      </c>
      <c r="CL47" s="220">
        <f t="shared" si="270"/>
        <v>0</v>
      </c>
      <c r="CM47" s="220">
        <f t="shared" si="270"/>
        <v>0</v>
      </c>
      <c r="CN47" s="220">
        <f t="shared" si="270"/>
        <v>0</v>
      </c>
      <c r="CO47" s="220">
        <f t="shared" si="270"/>
        <v>0</v>
      </c>
      <c r="CP47" s="220">
        <f t="shared" si="270"/>
        <v>0</v>
      </c>
      <c r="CQ47" s="220">
        <f t="shared" si="270"/>
        <v>0</v>
      </c>
      <c r="CR47" s="220">
        <f t="shared" si="270"/>
        <v>0</v>
      </c>
      <c r="CS47" s="220">
        <f t="shared" si="270"/>
        <v>0</v>
      </c>
      <c r="CT47" s="220">
        <f t="shared" si="270"/>
        <v>0</v>
      </c>
      <c r="CU47" s="220">
        <f t="shared" si="270"/>
        <v>0</v>
      </c>
      <c r="CV47" s="220">
        <f t="shared" si="270"/>
        <v>0</v>
      </c>
      <c r="CW47" s="220">
        <f t="shared" si="270"/>
        <v>0</v>
      </c>
      <c r="CX47" s="220">
        <f t="shared" si="270"/>
        <v>0</v>
      </c>
      <c r="CY47" s="220">
        <f t="shared" si="270"/>
        <v>0</v>
      </c>
      <c r="CZ47" s="220">
        <f t="shared" si="270"/>
        <v>0</v>
      </c>
      <c r="DA47" s="220">
        <f t="shared" si="270"/>
        <v>0</v>
      </c>
      <c r="DB47" s="220">
        <f t="shared" si="270"/>
        <v>0</v>
      </c>
      <c r="DC47" s="220">
        <f t="shared" si="270"/>
        <v>0</v>
      </c>
      <c r="DD47" s="220">
        <f t="shared" si="270"/>
        <v>0</v>
      </c>
      <c r="DE47" s="220">
        <f t="shared" si="270"/>
        <v>0</v>
      </c>
      <c r="DF47" s="220">
        <f t="shared" si="270"/>
        <v>0</v>
      </c>
      <c r="DG47" s="220">
        <f t="shared" si="270"/>
        <v>0</v>
      </c>
      <c r="DH47" s="220">
        <f>SUMIF($B36:$B44,$B47,DH36:DH44)</f>
        <v>0</v>
      </c>
      <c r="DI47" s="221">
        <f t="shared" ref="DI47:DS47" si="271">SUMIF($B36:$B44,$B47,DI36:DI44)</f>
        <v>0</v>
      </c>
      <c r="DJ47" s="221">
        <f t="shared" si="271"/>
        <v>0</v>
      </c>
      <c r="DK47" s="221">
        <f t="shared" si="271"/>
        <v>0</v>
      </c>
      <c r="DL47" s="221">
        <f t="shared" si="271"/>
        <v>0</v>
      </c>
      <c r="DM47" s="221">
        <f t="shared" si="271"/>
        <v>0</v>
      </c>
      <c r="DN47" s="221">
        <f t="shared" si="271"/>
        <v>0</v>
      </c>
      <c r="DO47" s="221">
        <f t="shared" si="271"/>
        <v>0</v>
      </c>
      <c r="DP47" s="221">
        <f t="shared" si="271"/>
        <v>0</v>
      </c>
      <c r="DQ47" s="221">
        <f t="shared" si="271"/>
        <v>0</v>
      </c>
      <c r="DR47" s="221">
        <f t="shared" si="271"/>
        <v>0</v>
      </c>
      <c r="DS47" s="221">
        <f t="shared" si="271"/>
        <v>0</v>
      </c>
    </row>
    <row r="48" spans="1:123" ht="20.100000000000001" customHeight="1">
      <c r="A48" s="156" t="s">
        <v>496</v>
      </c>
      <c r="B48" s="28" t="s">
        <v>340</v>
      </c>
      <c r="C48" s="164">
        <f t="shared" ref="C48:M49" si="272">(C$45+C$33+C$21)/IF(C$45+C$33=0,1,IF(C$45+C$21=0,1,IF(C$33+C$21=0,1,IF(C$45=0,2,IF(C$33=0,2,IF(C$21=0,2,3))))))</f>
        <v>0</v>
      </c>
      <c r="D48" s="164">
        <f t="shared" si="272"/>
        <v>0</v>
      </c>
      <c r="E48" s="164">
        <f t="shared" si="272"/>
        <v>0</v>
      </c>
      <c r="F48" s="164">
        <f t="shared" si="272"/>
        <v>0</v>
      </c>
      <c r="G48" s="164">
        <f t="shared" si="272"/>
        <v>0</v>
      </c>
      <c r="H48" s="164">
        <f t="shared" si="272"/>
        <v>0</v>
      </c>
      <c r="I48" s="164">
        <f t="shared" si="272"/>
        <v>0</v>
      </c>
      <c r="J48" s="164">
        <f t="shared" si="272"/>
        <v>0</v>
      </c>
      <c r="K48" s="164">
        <f t="shared" si="272"/>
        <v>0</v>
      </c>
      <c r="L48" s="164">
        <f t="shared" si="272"/>
        <v>0</v>
      </c>
      <c r="M48" s="164">
        <f t="shared" si="272"/>
        <v>0</v>
      </c>
      <c r="N48" s="164">
        <f t="shared" ref="N48:P49" si="273">(N$45+N$33+N$21)/IF(N$45+N$33=0,1,IF(N$45+N$21=0,1,IF(N$33+N$21=0,1,IF(N$45=0,2,IF(N$33=0,2,IF(N$21=0,2,3))))))</f>
        <v>0</v>
      </c>
      <c r="O48" s="164">
        <f t="shared" si="273"/>
        <v>0</v>
      </c>
      <c r="P48" s="164">
        <f t="shared" si="273"/>
        <v>0</v>
      </c>
      <c r="Q48" s="30"/>
      <c r="R48" s="31">
        <f t="shared" ref="R48:AW48" si="274">(R$45+R$33+R$21)/IF(R$45+R$33=0,1,IF(R$45+R$21=0,1,IF(R$33+R$21=0,1,IF(R$45=0,2,IF(R$33=0,2,IF(R$21=0,2,3))))))</f>
        <v>0</v>
      </c>
      <c r="S48" s="31">
        <f t="shared" si="274"/>
        <v>0</v>
      </c>
      <c r="T48" s="31">
        <f t="shared" si="274"/>
        <v>0</v>
      </c>
      <c r="U48" s="31">
        <f t="shared" si="274"/>
        <v>0</v>
      </c>
      <c r="V48" s="31">
        <f t="shared" si="274"/>
        <v>0</v>
      </c>
      <c r="W48" s="31">
        <f t="shared" si="274"/>
        <v>0</v>
      </c>
      <c r="X48" s="31">
        <f t="shared" si="274"/>
        <v>0</v>
      </c>
      <c r="Y48" s="31">
        <f t="shared" si="274"/>
        <v>0</v>
      </c>
      <c r="Z48" s="31">
        <f t="shared" si="274"/>
        <v>0</v>
      </c>
      <c r="AA48" s="31">
        <f t="shared" si="274"/>
        <v>0</v>
      </c>
      <c r="AB48" s="31">
        <f t="shared" si="274"/>
        <v>0</v>
      </c>
      <c r="AC48" s="31">
        <f t="shared" si="274"/>
        <v>0</v>
      </c>
      <c r="AD48" s="31">
        <f t="shared" si="274"/>
        <v>0</v>
      </c>
      <c r="AE48" s="31">
        <f t="shared" si="274"/>
        <v>0</v>
      </c>
      <c r="AF48" s="31">
        <f t="shared" si="274"/>
        <v>0</v>
      </c>
      <c r="AG48" s="31">
        <f t="shared" si="274"/>
        <v>0</v>
      </c>
      <c r="AH48" s="31">
        <f t="shared" si="274"/>
        <v>0</v>
      </c>
      <c r="AI48" s="31">
        <f t="shared" si="274"/>
        <v>0</v>
      </c>
      <c r="AJ48" s="31">
        <f t="shared" si="274"/>
        <v>0</v>
      </c>
      <c r="AK48" s="31">
        <f t="shared" si="274"/>
        <v>0</v>
      </c>
      <c r="AL48" s="31">
        <f t="shared" si="274"/>
        <v>0</v>
      </c>
      <c r="AM48" s="31">
        <f t="shared" si="274"/>
        <v>0</v>
      </c>
      <c r="AN48" s="31">
        <f t="shared" si="274"/>
        <v>0</v>
      </c>
      <c r="AO48" s="31">
        <f t="shared" si="274"/>
        <v>0</v>
      </c>
      <c r="AP48" s="31">
        <f t="shared" si="274"/>
        <v>0</v>
      </c>
      <c r="AQ48" s="31">
        <f t="shared" si="274"/>
        <v>0</v>
      </c>
      <c r="AR48" s="31">
        <f t="shared" si="274"/>
        <v>0</v>
      </c>
      <c r="AS48" s="31">
        <f t="shared" si="274"/>
        <v>0</v>
      </c>
      <c r="AT48" s="31">
        <f t="shared" si="274"/>
        <v>0</v>
      </c>
      <c r="AU48" s="31">
        <f t="shared" si="274"/>
        <v>0</v>
      </c>
      <c r="AV48" s="31">
        <f t="shared" si="274"/>
        <v>0</v>
      </c>
      <c r="AW48" s="31">
        <f t="shared" si="274"/>
        <v>0</v>
      </c>
      <c r="AX48" s="31">
        <f t="shared" ref="AX48:CC48" si="275">(AX$45+AX$33+AX$21)/IF(AX$45+AX$33=0,1,IF(AX$45+AX$21=0,1,IF(AX$33+AX$21=0,1,IF(AX$45=0,2,IF(AX$33=0,2,IF(AX$21=0,2,3))))))</f>
        <v>0</v>
      </c>
      <c r="AY48" s="31">
        <f t="shared" si="275"/>
        <v>0</v>
      </c>
      <c r="AZ48" s="31">
        <f t="shared" si="275"/>
        <v>0</v>
      </c>
      <c r="BA48" s="31">
        <f t="shared" si="275"/>
        <v>0</v>
      </c>
      <c r="BB48" s="31">
        <f t="shared" si="275"/>
        <v>0</v>
      </c>
      <c r="BC48" s="31">
        <f t="shared" si="275"/>
        <v>0</v>
      </c>
      <c r="BD48" s="31">
        <f t="shared" si="275"/>
        <v>0</v>
      </c>
      <c r="BE48" s="31">
        <f t="shared" si="275"/>
        <v>0</v>
      </c>
      <c r="BF48" s="31">
        <f t="shared" si="275"/>
        <v>0</v>
      </c>
      <c r="BG48" s="31">
        <f t="shared" si="275"/>
        <v>0</v>
      </c>
      <c r="BH48" s="31">
        <f t="shared" si="275"/>
        <v>0</v>
      </c>
      <c r="BI48" s="31">
        <f t="shared" si="275"/>
        <v>0</v>
      </c>
      <c r="BJ48" s="31">
        <f t="shared" si="275"/>
        <v>0</v>
      </c>
      <c r="BK48" s="31">
        <f t="shared" si="275"/>
        <v>0</v>
      </c>
      <c r="BL48" s="31">
        <f t="shared" si="275"/>
        <v>0</v>
      </c>
      <c r="BM48" s="31">
        <f t="shared" si="275"/>
        <v>0</v>
      </c>
      <c r="BN48" s="31">
        <f t="shared" si="275"/>
        <v>0</v>
      </c>
      <c r="BO48" s="31">
        <f t="shared" si="275"/>
        <v>0</v>
      </c>
      <c r="BP48" s="31">
        <f t="shared" si="275"/>
        <v>0</v>
      </c>
      <c r="BQ48" s="31">
        <f t="shared" si="275"/>
        <v>0</v>
      </c>
      <c r="BR48" s="31">
        <f t="shared" si="275"/>
        <v>0</v>
      </c>
      <c r="BS48" s="31">
        <f t="shared" si="275"/>
        <v>0</v>
      </c>
      <c r="BT48" s="31">
        <f t="shared" si="275"/>
        <v>0</v>
      </c>
      <c r="BU48" s="31">
        <f t="shared" si="275"/>
        <v>0</v>
      </c>
      <c r="BV48" s="31">
        <f t="shared" si="275"/>
        <v>0</v>
      </c>
      <c r="BW48" s="31">
        <f t="shared" si="275"/>
        <v>0</v>
      </c>
      <c r="BX48" s="31">
        <f t="shared" si="275"/>
        <v>0</v>
      </c>
      <c r="BY48" s="31">
        <f t="shared" si="275"/>
        <v>0</v>
      </c>
      <c r="BZ48" s="31">
        <f t="shared" si="275"/>
        <v>0</v>
      </c>
      <c r="CA48" s="31">
        <f t="shared" si="275"/>
        <v>0</v>
      </c>
      <c r="CB48" s="31">
        <f t="shared" si="275"/>
        <v>0</v>
      </c>
      <c r="CC48" s="31">
        <f t="shared" si="275"/>
        <v>0</v>
      </c>
      <c r="CD48" s="31">
        <f t="shared" ref="CD48:DS48" si="276">(CD$45+CD$33+CD$21)/IF(CD$45+CD$33=0,1,IF(CD$45+CD$21=0,1,IF(CD$33+CD$21=0,1,IF(CD$45=0,2,IF(CD$33=0,2,IF(CD$21=0,2,3))))))</f>
        <v>0</v>
      </c>
      <c r="CE48" s="31">
        <f t="shared" si="276"/>
        <v>0</v>
      </c>
      <c r="CF48" s="31">
        <f t="shared" si="276"/>
        <v>0</v>
      </c>
      <c r="CG48" s="31">
        <f t="shared" si="276"/>
        <v>0</v>
      </c>
      <c r="CH48" s="31">
        <f t="shared" si="276"/>
        <v>0</v>
      </c>
      <c r="CI48" s="31">
        <f t="shared" si="276"/>
        <v>0</v>
      </c>
      <c r="CJ48" s="31">
        <f t="shared" si="276"/>
        <v>0</v>
      </c>
      <c r="CK48" s="31">
        <f t="shared" si="276"/>
        <v>0</v>
      </c>
      <c r="CL48" s="31">
        <f t="shared" si="276"/>
        <v>0</v>
      </c>
      <c r="CM48" s="31">
        <f t="shared" si="276"/>
        <v>0</v>
      </c>
      <c r="CN48" s="31">
        <f t="shared" si="276"/>
        <v>0</v>
      </c>
      <c r="CO48" s="31">
        <f t="shared" si="276"/>
        <v>0</v>
      </c>
      <c r="CP48" s="31">
        <f t="shared" si="276"/>
        <v>0</v>
      </c>
      <c r="CQ48" s="31">
        <f t="shared" si="276"/>
        <v>0</v>
      </c>
      <c r="CR48" s="31">
        <f t="shared" si="276"/>
        <v>0</v>
      </c>
      <c r="CS48" s="31">
        <f t="shared" si="276"/>
        <v>0</v>
      </c>
      <c r="CT48" s="31">
        <f t="shared" si="276"/>
        <v>0</v>
      </c>
      <c r="CU48" s="31">
        <f t="shared" si="276"/>
        <v>0</v>
      </c>
      <c r="CV48" s="31">
        <f t="shared" si="276"/>
        <v>0</v>
      </c>
      <c r="CW48" s="31">
        <f t="shared" si="276"/>
        <v>0</v>
      </c>
      <c r="CX48" s="31">
        <f t="shared" si="276"/>
        <v>0</v>
      </c>
      <c r="CY48" s="31">
        <f t="shared" si="276"/>
        <v>0</v>
      </c>
      <c r="CZ48" s="31">
        <f t="shared" si="276"/>
        <v>0</v>
      </c>
      <c r="DA48" s="31">
        <f t="shared" si="276"/>
        <v>0</v>
      </c>
      <c r="DB48" s="31">
        <f t="shared" si="276"/>
        <v>0</v>
      </c>
      <c r="DC48" s="31">
        <f t="shared" si="276"/>
        <v>0</v>
      </c>
      <c r="DD48" s="31">
        <f t="shared" si="276"/>
        <v>0</v>
      </c>
      <c r="DE48" s="31">
        <f t="shared" si="276"/>
        <v>0</v>
      </c>
      <c r="DF48" s="31">
        <f t="shared" si="276"/>
        <v>0</v>
      </c>
      <c r="DG48" s="31">
        <f t="shared" si="276"/>
        <v>0</v>
      </c>
      <c r="DH48" s="31">
        <f t="shared" si="276"/>
        <v>0</v>
      </c>
      <c r="DI48" s="252">
        <f t="shared" si="276"/>
        <v>0</v>
      </c>
      <c r="DJ48" s="252">
        <f t="shared" si="276"/>
        <v>0</v>
      </c>
      <c r="DK48" s="252">
        <f t="shared" si="276"/>
        <v>0</v>
      </c>
      <c r="DL48" s="252">
        <f t="shared" si="276"/>
        <v>0</v>
      </c>
      <c r="DM48" s="252">
        <f t="shared" si="276"/>
        <v>0</v>
      </c>
      <c r="DN48" s="252">
        <f t="shared" si="276"/>
        <v>0</v>
      </c>
      <c r="DO48" s="252">
        <f t="shared" si="276"/>
        <v>0</v>
      </c>
      <c r="DP48" s="252">
        <f t="shared" si="276"/>
        <v>0</v>
      </c>
      <c r="DQ48" s="252">
        <f t="shared" si="276"/>
        <v>0</v>
      </c>
      <c r="DR48" s="252">
        <f t="shared" si="276"/>
        <v>0</v>
      </c>
      <c r="DS48" s="252">
        <f t="shared" si="276"/>
        <v>0</v>
      </c>
    </row>
    <row r="49" spans="1:123" ht="20.100000000000001" customHeight="1">
      <c r="A49" s="157"/>
      <c r="B49" s="29" t="s">
        <v>348</v>
      </c>
      <c r="C49" s="165">
        <f t="shared" si="272"/>
        <v>0</v>
      </c>
      <c r="D49" s="165">
        <f t="shared" si="272"/>
        <v>0</v>
      </c>
      <c r="E49" s="165">
        <f t="shared" si="272"/>
        <v>0</v>
      </c>
      <c r="F49" s="165">
        <f t="shared" si="272"/>
        <v>0</v>
      </c>
      <c r="G49" s="165">
        <f t="shared" si="272"/>
        <v>0</v>
      </c>
      <c r="H49" s="165">
        <f t="shared" si="272"/>
        <v>0</v>
      </c>
      <c r="I49" s="165">
        <f t="shared" si="272"/>
        <v>0</v>
      </c>
      <c r="J49" s="165">
        <f t="shared" si="272"/>
        <v>0</v>
      </c>
      <c r="K49" s="165">
        <f t="shared" si="272"/>
        <v>0</v>
      </c>
      <c r="L49" s="165">
        <f t="shared" si="272"/>
        <v>0</v>
      </c>
      <c r="M49" s="165">
        <f t="shared" si="272"/>
        <v>0</v>
      </c>
      <c r="N49" s="165">
        <f t="shared" si="273"/>
        <v>0</v>
      </c>
      <c r="O49" s="165">
        <f t="shared" si="273"/>
        <v>0</v>
      </c>
      <c r="P49" s="165">
        <f t="shared" si="273"/>
        <v>0</v>
      </c>
      <c r="Q49" s="30">
        <f>SUM(R49:DS49)</f>
        <v>0</v>
      </c>
      <c r="R49" s="31">
        <f>IFERROR(R48*R11,0)</f>
        <v>0</v>
      </c>
      <c r="S49" s="31">
        <f t="shared" ref="S49:CD49" si="277">IFERROR(S48*S11,0)</f>
        <v>0</v>
      </c>
      <c r="T49" s="31">
        <f t="shared" si="277"/>
        <v>0</v>
      </c>
      <c r="U49" s="31">
        <f t="shared" si="277"/>
        <v>0</v>
      </c>
      <c r="V49" s="31">
        <f t="shared" si="277"/>
        <v>0</v>
      </c>
      <c r="W49" s="31">
        <f t="shared" si="277"/>
        <v>0</v>
      </c>
      <c r="X49" s="31">
        <f t="shared" si="277"/>
        <v>0</v>
      </c>
      <c r="Y49" s="31">
        <f t="shared" si="277"/>
        <v>0</v>
      </c>
      <c r="Z49" s="31">
        <f t="shared" si="277"/>
        <v>0</v>
      </c>
      <c r="AA49" s="31">
        <f t="shared" si="277"/>
        <v>0</v>
      </c>
      <c r="AB49" s="31">
        <f t="shared" si="277"/>
        <v>0</v>
      </c>
      <c r="AC49" s="31">
        <f t="shared" si="277"/>
        <v>0</v>
      </c>
      <c r="AD49" s="31">
        <f t="shared" si="277"/>
        <v>0</v>
      </c>
      <c r="AE49" s="31">
        <f t="shared" si="277"/>
        <v>0</v>
      </c>
      <c r="AF49" s="31">
        <f t="shared" si="277"/>
        <v>0</v>
      </c>
      <c r="AG49" s="31">
        <f t="shared" si="277"/>
        <v>0</v>
      </c>
      <c r="AH49" s="31">
        <f t="shared" si="277"/>
        <v>0</v>
      </c>
      <c r="AI49" s="31">
        <f t="shared" si="277"/>
        <v>0</v>
      </c>
      <c r="AJ49" s="31">
        <f t="shared" si="277"/>
        <v>0</v>
      </c>
      <c r="AK49" s="31">
        <f t="shared" si="277"/>
        <v>0</v>
      </c>
      <c r="AL49" s="31">
        <f t="shared" si="277"/>
        <v>0</v>
      </c>
      <c r="AM49" s="31">
        <f t="shared" si="277"/>
        <v>0</v>
      </c>
      <c r="AN49" s="31">
        <f t="shared" si="277"/>
        <v>0</v>
      </c>
      <c r="AO49" s="31">
        <f t="shared" si="277"/>
        <v>0</v>
      </c>
      <c r="AP49" s="31">
        <f t="shared" si="277"/>
        <v>0</v>
      </c>
      <c r="AQ49" s="31">
        <f t="shared" si="277"/>
        <v>0</v>
      </c>
      <c r="AR49" s="31">
        <f t="shared" si="277"/>
        <v>0</v>
      </c>
      <c r="AS49" s="31">
        <f t="shared" si="277"/>
        <v>0</v>
      </c>
      <c r="AT49" s="31">
        <f t="shared" si="277"/>
        <v>0</v>
      </c>
      <c r="AU49" s="31">
        <f t="shared" si="277"/>
        <v>0</v>
      </c>
      <c r="AV49" s="31">
        <f t="shared" si="277"/>
        <v>0</v>
      </c>
      <c r="AW49" s="31">
        <f t="shared" si="277"/>
        <v>0</v>
      </c>
      <c r="AX49" s="31">
        <f t="shared" si="277"/>
        <v>0</v>
      </c>
      <c r="AY49" s="31">
        <f t="shared" si="277"/>
        <v>0</v>
      </c>
      <c r="AZ49" s="31">
        <f t="shared" si="277"/>
        <v>0</v>
      </c>
      <c r="BA49" s="31">
        <f t="shared" si="277"/>
        <v>0</v>
      </c>
      <c r="BB49" s="31">
        <f t="shared" si="277"/>
        <v>0</v>
      </c>
      <c r="BC49" s="31">
        <f t="shared" si="277"/>
        <v>0</v>
      </c>
      <c r="BD49" s="31">
        <f t="shared" si="277"/>
        <v>0</v>
      </c>
      <c r="BE49" s="31">
        <f t="shared" si="277"/>
        <v>0</v>
      </c>
      <c r="BF49" s="31">
        <f t="shared" si="277"/>
        <v>0</v>
      </c>
      <c r="BG49" s="31">
        <f t="shared" si="277"/>
        <v>0</v>
      </c>
      <c r="BH49" s="31">
        <f t="shared" si="277"/>
        <v>0</v>
      </c>
      <c r="BI49" s="31">
        <f t="shared" si="277"/>
        <v>0</v>
      </c>
      <c r="BJ49" s="31">
        <f t="shared" si="277"/>
        <v>0</v>
      </c>
      <c r="BK49" s="31">
        <f t="shared" si="277"/>
        <v>0</v>
      </c>
      <c r="BL49" s="31">
        <f t="shared" si="277"/>
        <v>0</v>
      </c>
      <c r="BM49" s="31">
        <f t="shared" si="277"/>
        <v>0</v>
      </c>
      <c r="BN49" s="31">
        <f t="shared" si="277"/>
        <v>0</v>
      </c>
      <c r="BO49" s="31">
        <f t="shared" si="277"/>
        <v>0</v>
      </c>
      <c r="BP49" s="31">
        <f t="shared" si="277"/>
        <v>0</v>
      </c>
      <c r="BQ49" s="31">
        <f t="shared" si="277"/>
        <v>0</v>
      </c>
      <c r="BR49" s="31">
        <f t="shared" si="277"/>
        <v>0</v>
      </c>
      <c r="BS49" s="31">
        <f t="shared" si="277"/>
        <v>0</v>
      </c>
      <c r="BT49" s="31">
        <f t="shared" si="277"/>
        <v>0</v>
      </c>
      <c r="BU49" s="31">
        <f t="shared" si="277"/>
        <v>0</v>
      </c>
      <c r="BV49" s="31">
        <f t="shared" si="277"/>
        <v>0</v>
      </c>
      <c r="BW49" s="31">
        <f t="shared" si="277"/>
        <v>0</v>
      </c>
      <c r="BX49" s="31">
        <f t="shared" si="277"/>
        <v>0</v>
      </c>
      <c r="BY49" s="31">
        <f t="shared" si="277"/>
        <v>0</v>
      </c>
      <c r="BZ49" s="31">
        <f t="shared" si="277"/>
        <v>0</v>
      </c>
      <c r="CA49" s="31">
        <f t="shared" si="277"/>
        <v>0</v>
      </c>
      <c r="CB49" s="31">
        <f t="shared" si="277"/>
        <v>0</v>
      </c>
      <c r="CC49" s="31">
        <f t="shared" si="277"/>
        <v>0</v>
      </c>
      <c r="CD49" s="31">
        <f t="shared" si="277"/>
        <v>0</v>
      </c>
      <c r="CE49" s="31">
        <f t="shared" ref="CE49:DG49" si="278">IFERROR(CE48*CE11,0)</f>
        <v>0</v>
      </c>
      <c r="CF49" s="31">
        <f t="shared" si="278"/>
        <v>0</v>
      </c>
      <c r="CG49" s="31">
        <f t="shared" si="278"/>
        <v>0</v>
      </c>
      <c r="CH49" s="31">
        <f t="shared" si="278"/>
        <v>0</v>
      </c>
      <c r="CI49" s="31">
        <f t="shared" si="278"/>
        <v>0</v>
      </c>
      <c r="CJ49" s="31">
        <f t="shared" si="278"/>
        <v>0</v>
      </c>
      <c r="CK49" s="31">
        <f t="shared" si="278"/>
        <v>0</v>
      </c>
      <c r="CL49" s="31">
        <f t="shared" si="278"/>
        <v>0</v>
      </c>
      <c r="CM49" s="31">
        <f t="shared" si="278"/>
        <v>0</v>
      </c>
      <c r="CN49" s="31">
        <f t="shared" si="278"/>
        <v>0</v>
      </c>
      <c r="CO49" s="31">
        <f t="shared" si="278"/>
        <v>0</v>
      </c>
      <c r="CP49" s="31">
        <f t="shared" si="278"/>
        <v>0</v>
      </c>
      <c r="CQ49" s="31">
        <f t="shared" si="278"/>
        <v>0</v>
      </c>
      <c r="CR49" s="31">
        <f t="shared" si="278"/>
        <v>0</v>
      </c>
      <c r="CS49" s="31">
        <f t="shared" si="278"/>
        <v>0</v>
      </c>
      <c r="CT49" s="31">
        <f t="shared" si="278"/>
        <v>0</v>
      </c>
      <c r="CU49" s="31">
        <f t="shared" si="278"/>
        <v>0</v>
      </c>
      <c r="CV49" s="31">
        <f t="shared" si="278"/>
        <v>0</v>
      </c>
      <c r="CW49" s="31">
        <f t="shared" si="278"/>
        <v>0</v>
      </c>
      <c r="CX49" s="31">
        <f t="shared" si="278"/>
        <v>0</v>
      </c>
      <c r="CY49" s="31">
        <f t="shared" si="278"/>
        <v>0</v>
      </c>
      <c r="CZ49" s="31">
        <f t="shared" si="278"/>
        <v>0</v>
      </c>
      <c r="DA49" s="31">
        <f t="shared" si="278"/>
        <v>0</v>
      </c>
      <c r="DB49" s="31">
        <f t="shared" si="278"/>
        <v>0</v>
      </c>
      <c r="DC49" s="31">
        <f t="shared" si="278"/>
        <v>0</v>
      </c>
      <c r="DD49" s="31">
        <f t="shared" si="278"/>
        <v>0</v>
      </c>
      <c r="DE49" s="31">
        <f t="shared" si="278"/>
        <v>0</v>
      </c>
      <c r="DF49" s="31">
        <f t="shared" si="278"/>
        <v>0</v>
      </c>
      <c r="DG49" s="31">
        <f t="shared" si="278"/>
        <v>0</v>
      </c>
      <c r="DH49" s="31">
        <f>IFERROR(DH48*DH11,0)</f>
        <v>0</v>
      </c>
      <c r="DI49" s="252">
        <f t="shared" ref="DI49:DS49" si="279">IFERROR(DI48*DI11,0)</f>
        <v>0</v>
      </c>
      <c r="DJ49" s="252">
        <f t="shared" si="279"/>
        <v>0</v>
      </c>
      <c r="DK49" s="252">
        <f t="shared" si="279"/>
        <v>0</v>
      </c>
      <c r="DL49" s="252">
        <f t="shared" si="279"/>
        <v>0</v>
      </c>
      <c r="DM49" s="252">
        <f t="shared" si="279"/>
        <v>0</v>
      </c>
      <c r="DN49" s="252">
        <f t="shared" si="279"/>
        <v>0</v>
      </c>
      <c r="DO49" s="252">
        <f t="shared" si="279"/>
        <v>0</v>
      </c>
      <c r="DP49" s="252">
        <f t="shared" si="279"/>
        <v>0</v>
      </c>
      <c r="DQ49" s="252">
        <f t="shared" si="279"/>
        <v>0</v>
      </c>
      <c r="DR49" s="252">
        <f t="shared" si="279"/>
        <v>0</v>
      </c>
      <c r="DS49" s="252">
        <f t="shared" si="279"/>
        <v>0</v>
      </c>
    </row>
    <row r="50" spans="1:123" ht="42" customHeight="1">
      <c r="A50" s="151" t="s">
        <v>497</v>
      </c>
      <c r="B50" s="229">
        <f>IFERROR(Q49+((F59+F60)*(B54*B51))-((J59*K59)+(J60*K60)),0)</f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</row>
    <row r="51" spans="1:123" ht="37.5" customHeight="1">
      <c r="A51" s="151" t="s">
        <v>498</v>
      </c>
      <c r="B51" s="230">
        <v>1.042</v>
      </c>
    </row>
    <row r="52" spans="1:123" ht="37.5" customHeight="1">
      <c r="A52" s="157" t="s">
        <v>499</v>
      </c>
      <c r="B52" s="229">
        <v>6800</v>
      </c>
    </row>
    <row r="53" spans="1:123" ht="37.5" customHeight="1">
      <c r="A53" s="231"/>
      <c r="B53" s="229">
        <v>1114.0999999999999</v>
      </c>
    </row>
    <row r="54" spans="1:123" ht="37.5" customHeight="1">
      <c r="A54" s="151" t="s">
        <v>500</v>
      </c>
      <c r="B54" s="229">
        <v>24938</v>
      </c>
    </row>
    <row r="55" spans="1:123" ht="37.5" customHeight="1">
      <c r="A55" s="249"/>
      <c r="B55" s="250"/>
    </row>
    <row r="57" spans="1:123" ht="139.5" customHeight="1">
      <c r="A57" s="161"/>
      <c r="B57" s="161" t="s">
        <v>449</v>
      </c>
      <c r="C57" s="232" t="s">
        <v>456</v>
      </c>
      <c r="D57" s="233"/>
      <c r="E57" s="234"/>
      <c r="F57" s="161" t="s">
        <v>450</v>
      </c>
      <c r="G57" s="235" t="s">
        <v>451</v>
      </c>
      <c r="H57" s="236"/>
      <c r="I57" s="237"/>
      <c r="J57" s="161" t="s">
        <v>443</v>
      </c>
      <c r="K57" s="161" t="s">
        <v>501</v>
      </c>
    </row>
    <row r="58" spans="1:123" ht="21.75" customHeight="1">
      <c r="A58" s="162"/>
      <c r="B58" s="162"/>
      <c r="C58" s="12">
        <v>2021</v>
      </c>
      <c r="D58" s="12">
        <v>2022</v>
      </c>
      <c r="E58" s="12">
        <v>2023</v>
      </c>
      <c r="F58" s="162"/>
      <c r="G58" s="12">
        <v>2021</v>
      </c>
      <c r="H58" s="12">
        <v>2022</v>
      </c>
      <c r="I58" s="12">
        <v>2023</v>
      </c>
      <c r="J58" s="162"/>
      <c r="K58" s="162"/>
    </row>
    <row r="59" spans="1:123" ht="78.75">
      <c r="A59" s="12" t="s">
        <v>444</v>
      </c>
      <c r="B59" s="238">
        <f>$B$54</f>
        <v>24938</v>
      </c>
      <c r="C59" s="238" t="str">
        <f>IF((COUNTIF(E12:E20,$A$59))=0," ",COUNTIF(E12:E20,$A$59))</f>
        <v xml:space="preserve"> </v>
      </c>
      <c r="D59" s="238" t="str">
        <f>IF((COUNTIF(E24:E32,$A$59))=0," ",COUNTIF(E24:E32,$A$59))</f>
        <v xml:space="preserve"> </v>
      </c>
      <c r="E59" s="238" t="str">
        <f>IF((COUNTIF(E36:E44,$A$59))=0," ",COUNTIF(E36:E44,$A$59))</f>
        <v xml:space="preserve"> </v>
      </c>
      <c r="F59" s="238" t="str">
        <f>IFERROR(AVERAGE(C59:E59)," ")</f>
        <v xml:space="preserve"> </v>
      </c>
      <c r="G59" s="238" t="str">
        <f>IF((SUMIF($E12:$E20,$A59,$F12:$F20))=0," ",SUMIF($E12:$E20,$A59,$F12:$F20))</f>
        <v xml:space="preserve"> </v>
      </c>
      <c r="H59" s="238" t="str">
        <f>IF((SUMIF($E24:$E32,$A59,$F24:$F32))=0," ",SUMIF($E24:$E32,$A59,$F24:$F32))</f>
        <v xml:space="preserve"> </v>
      </c>
      <c r="I59" s="238" t="str">
        <f>IF((SUMIF($E36:$E44,$A59,$F36:$F44))=0," ",SUMIF($E36:$E44,$A59,$F36:$F44))</f>
        <v xml:space="preserve"> </v>
      </c>
      <c r="J59" s="238" t="str">
        <f>IFERROR(AVERAGE(G59:I59)," ")</f>
        <v xml:space="preserve"> </v>
      </c>
      <c r="K59" s="238">
        <f>B52/1.2*B51</f>
        <v>5904.666666666667</v>
      </c>
      <c r="L59" s="23"/>
    </row>
    <row r="60" spans="1:123" ht="94.5">
      <c r="A60" s="12" t="s">
        <v>442</v>
      </c>
      <c r="B60" s="238">
        <f t="shared" ref="B60:B61" si="280">$B$54</f>
        <v>24938</v>
      </c>
      <c r="C60" s="238" t="str">
        <f>IF((COUNTIF(E12:E20,$A$60))=0," ",COUNTIF(E12:E20,$A$60))</f>
        <v xml:space="preserve"> </v>
      </c>
      <c r="D60" s="238" t="str">
        <f>IF((COUNTIF(E24:E32,$A$60))=0," ",COUNTIF(E24:E32,$A$60))</f>
        <v xml:space="preserve"> </v>
      </c>
      <c r="E60" s="238" t="str">
        <f>IF((COUNTIF(E36:E44,$A$60))=0," ",COUNTIF(E36:E44,$A$60))</f>
        <v xml:space="preserve"> </v>
      </c>
      <c r="F60" s="238" t="str">
        <f>IFERROR(AVERAGE(C60:E60)," ")</f>
        <v xml:space="preserve"> </v>
      </c>
      <c r="G60" s="238" t="str">
        <f>IF((SUMIF($E12:$E20,$A60,$F12:$F20))=0," ",SUMIF($E12:$E20,$A60,$F12:$F20))</f>
        <v xml:space="preserve"> </v>
      </c>
      <c r="H60" s="238" t="str">
        <f>IF((SUMIF($E24:$E32,$A60,$F24:$F32))=0," ",SUMIF($E24:$E32,$A60,$F24:$F32))</f>
        <v xml:space="preserve"> </v>
      </c>
      <c r="I60" s="238" t="str">
        <f>IF((SUMIF($E36:$E44,$A60,$F36:$F44))=0," ",SUMIF($E36:$E44,$A60,$F36:$F44))</f>
        <v xml:space="preserve"> </v>
      </c>
      <c r="J60" s="238" t="str">
        <f>IFERROR(AVERAGE(G60:I60)," ")</f>
        <v xml:space="preserve"> </v>
      </c>
      <c r="K60" s="238">
        <f>B53/1.2*B51</f>
        <v>967.41016666666667</v>
      </c>
    </row>
    <row r="61" spans="1:123" ht="63">
      <c r="A61" s="12" t="s">
        <v>445</v>
      </c>
      <c r="B61" s="238">
        <f t="shared" si="280"/>
        <v>24938</v>
      </c>
      <c r="C61" s="238" t="str">
        <f>IF((COUNTIF(E12:E20,$A$61))=0," ",COUNTIF(E12:E20,$A$61))</f>
        <v xml:space="preserve"> </v>
      </c>
      <c r="D61" s="238" t="str">
        <f>IF((COUNTIF(E24:E32,$A$61))=0," ",COUNTIF(E24:E32,$A$61))</f>
        <v xml:space="preserve"> </v>
      </c>
      <c r="E61" s="238" t="str">
        <f>IF((COUNTIF(E36:E44,$A$61))=0," ",COUNTIF(E36:E44,$A$61))</f>
        <v xml:space="preserve"> </v>
      </c>
      <c r="F61" s="238" t="str">
        <f>IFERROR(AVERAGE(C61:E61)," ")</f>
        <v xml:space="preserve"> </v>
      </c>
      <c r="G61" s="238" t="str">
        <f>IF((SUMIF($E12:$E20,$A61,$F12:$F20))=0," ",SUMIF($E12:$E20,$A61,$F12:$F20))</f>
        <v xml:space="preserve"> </v>
      </c>
      <c r="H61" s="238" t="str">
        <f>IF((SUMIF($E24:$E32,$A61,$F24:$F32))=0," ",SUMIF($E24:$E32,$A61,$F24:$F32))</f>
        <v xml:space="preserve"> </v>
      </c>
      <c r="I61" s="238" t="str">
        <f>IF((SUMIF($E36:$E44,$A61,$F36:$F44))=0," ",SUMIF($E36:$E44,$A61,$F36:$F44))</f>
        <v xml:space="preserve"> </v>
      </c>
      <c r="J61" s="238" t="str">
        <f>IFERROR(AVERAGE(G61:I61)," ")</f>
        <v xml:space="preserve"> </v>
      </c>
      <c r="K61" s="238"/>
    </row>
    <row r="62" spans="1:123" ht="44.25" customHeight="1">
      <c r="A62" s="248" t="s">
        <v>43</v>
      </c>
      <c r="B62" s="248"/>
      <c r="C62" s="251">
        <f>SUM(C59:C61)</f>
        <v>0</v>
      </c>
      <c r="D62" s="251">
        <f>SUM(D59:D61)</f>
        <v>0</v>
      </c>
      <c r="E62" s="251">
        <f>SUM(E59:E61)</f>
        <v>0</v>
      </c>
      <c r="F62" s="251">
        <f t="shared" ref="D62:J62" si="281">SUM(F59:F61)</f>
        <v>0</v>
      </c>
      <c r="G62" s="251">
        <f t="shared" si="281"/>
        <v>0</v>
      </c>
      <c r="H62" s="251">
        <f t="shared" si="281"/>
        <v>0</v>
      </c>
      <c r="I62" s="251">
        <f t="shared" si="281"/>
        <v>0</v>
      </c>
      <c r="J62" s="251">
        <f t="shared" si="281"/>
        <v>0</v>
      </c>
      <c r="K62" s="251"/>
    </row>
    <row r="63" spans="1:123">
      <c r="A63" s="248" t="s">
        <v>455</v>
      </c>
      <c r="B63" s="248"/>
      <c r="C63" s="251">
        <f>E21-C62</f>
        <v>0</v>
      </c>
      <c r="D63" s="251">
        <f>E33-D62</f>
        <v>0</v>
      </c>
      <c r="E63" s="251">
        <f>E45-E62</f>
        <v>0</v>
      </c>
      <c r="F63" s="215"/>
      <c r="G63" s="251">
        <f>F21-G62</f>
        <v>0</v>
      </c>
      <c r="H63" s="251">
        <f>F33-H62</f>
        <v>0</v>
      </c>
      <c r="I63" s="251">
        <f>F45-I62</f>
        <v>0</v>
      </c>
      <c r="J63" s="215"/>
      <c r="K63" s="215"/>
    </row>
  </sheetData>
  <autoFilter ref="A11:DS11" xr:uid="{4C468752-11B1-4849-B931-393E18E9EF7B}">
    <filterColumn colId="0" showButton="0"/>
  </autoFilter>
  <mergeCells count="223">
    <mergeCell ref="N48:N49"/>
    <mergeCell ref="O48:O49"/>
    <mergeCell ref="P48:P49"/>
    <mergeCell ref="M8:M9"/>
    <mergeCell ref="A10:B10"/>
    <mergeCell ref="A11:B11"/>
    <mergeCell ref="A12:A14"/>
    <mergeCell ref="A52:A53"/>
    <mergeCell ref="C57:E57"/>
    <mergeCell ref="K57:K58"/>
    <mergeCell ref="B57:B58"/>
    <mergeCell ref="A57:A58"/>
    <mergeCell ref="F57:F58"/>
    <mergeCell ref="G57:I57"/>
    <mergeCell ref="J57:J58"/>
    <mergeCell ref="N33:N35"/>
    <mergeCell ref="A36:A38"/>
    <mergeCell ref="C36:C38"/>
    <mergeCell ref="D36:D38"/>
    <mergeCell ref="E36:E38"/>
    <mergeCell ref="F36:F38"/>
    <mergeCell ref="G36:G38"/>
    <mergeCell ref="H36:H38"/>
    <mergeCell ref="I36:I38"/>
    <mergeCell ref="A5:M5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J36:J38"/>
    <mergeCell ref="F42:F44"/>
    <mergeCell ref="K36:K38"/>
    <mergeCell ref="L36:L38"/>
    <mergeCell ref="M36:M38"/>
    <mergeCell ref="A39:A41"/>
    <mergeCell ref="C39:C41"/>
    <mergeCell ref="B6:C6"/>
    <mergeCell ref="A7:B7"/>
    <mergeCell ref="A8:B9"/>
    <mergeCell ref="C8:C9"/>
    <mergeCell ref="A15:A17"/>
    <mergeCell ref="O33:O35"/>
    <mergeCell ref="P33:P35"/>
    <mergeCell ref="N45:N47"/>
    <mergeCell ref="O45:O47"/>
    <mergeCell ref="P45:P47"/>
    <mergeCell ref="J8:J9"/>
    <mergeCell ref="K8:K9"/>
    <mergeCell ref="L8:L9"/>
    <mergeCell ref="L12:L14"/>
    <mergeCell ref="M12:M14"/>
    <mergeCell ref="N12:N14"/>
    <mergeCell ref="M15:M17"/>
    <mergeCell ref="N15:N17"/>
    <mergeCell ref="O15:O17"/>
    <mergeCell ref="P15:P17"/>
    <mergeCell ref="K15:K17"/>
    <mergeCell ref="L15:L17"/>
    <mergeCell ref="N18:N20"/>
    <mergeCell ref="O18:O20"/>
    <mergeCell ref="P18:P20"/>
    <mergeCell ref="J18:J20"/>
    <mergeCell ref="K18:K20"/>
    <mergeCell ref="L18:L20"/>
    <mergeCell ref="M18:M20"/>
    <mergeCell ref="G15:G17"/>
    <mergeCell ref="H15:H17"/>
    <mergeCell ref="I15:I17"/>
    <mergeCell ref="C15:C17"/>
    <mergeCell ref="D15:D17"/>
    <mergeCell ref="E15:E17"/>
    <mergeCell ref="F15:F17"/>
    <mergeCell ref="F12:F14"/>
    <mergeCell ref="G12:G14"/>
    <mergeCell ref="C12:C14"/>
    <mergeCell ref="D12:D14"/>
    <mergeCell ref="E12:E14"/>
    <mergeCell ref="Q8:Q9"/>
    <mergeCell ref="D8:D9"/>
    <mergeCell ref="E8:E9"/>
    <mergeCell ref="F8:F9"/>
    <mergeCell ref="G8:G9"/>
    <mergeCell ref="H8:H9"/>
    <mergeCell ref="I8:I9"/>
    <mergeCell ref="O12:O14"/>
    <mergeCell ref="P12:P14"/>
    <mergeCell ref="K12:K14"/>
    <mergeCell ref="P21:P23"/>
    <mergeCell ref="O21:O23"/>
    <mergeCell ref="N21:N23"/>
    <mergeCell ref="I21:I23"/>
    <mergeCell ref="J21:J23"/>
    <mergeCell ref="K21:K23"/>
    <mergeCell ref="L21:L23"/>
    <mergeCell ref="M21:M23"/>
    <mergeCell ref="H12:H14"/>
    <mergeCell ref="I12:I14"/>
    <mergeCell ref="H21:H23"/>
    <mergeCell ref="H18:H20"/>
    <mergeCell ref="I18:I20"/>
    <mergeCell ref="J12:J14"/>
    <mergeCell ref="J15:J17"/>
    <mergeCell ref="M24:M26"/>
    <mergeCell ref="G24:G26"/>
    <mergeCell ref="H24:H26"/>
    <mergeCell ref="I24:I26"/>
    <mergeCell ref="J24:J26"/>
    <mergeCell ref="K24:K26"/>
    <mergeCell ref="L24:L26"/>
    <mergeCell ref="A18:A20"/>
    <mergeCell ref="C18:C20"/>
    <mergeCell ref="D18:D20"/>
    <mergeCell ref="E18:E20"/>
    <mergeCell ref="F18:F20"/>
    <mergeCell ref="G18:G20"/>
    <mergeCell ref="C21:C23"/>
    <mergeCell ref="D21:D23"/>
    <mergeCell ref="E21:E23"/>
    <mergeCell ref="F21:F23"/>
    <mergeCell ref="G21:G23"/>
    <mergeCell ref="N24:N26"/>
    <mergeCell ref="O24:O26"/>
    <mergeCell ref="P24:P26"/>
    <mergeCell ref="A21:A23"/>
    <mergeCell ref="A27:A29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A24:A26"/>
    <mergeCell ref="C24:C26"/>
    <mergeCell ref="D24:D26"/>
    <mergeCell ref="E24:E26"/>
    <mergeCell ref="F24:F26"/>
    <mergeCell ref="L42:L44"/>
    <mergeCell ref="A42:A44"/>
    <mergeCell ref="C42:C44"/>
    <mergeCell ref="L30:L32"/>
    <mergeCell ref="M30:M32"/>
    <mergeCell ref="A33:A35"/>
    <mergeCell ref="C33:C35"/>
    <mergeCell ref="D33:D35"/>
    <mergeCell ref="E33:E35"/>
    <mergeCell ref="F33:F35"/>
    <mergeCell ref="M33:M35"/>
    <mergeCell ref="G33:G35"/>
    <mergeCell ref="H33:H35"/>
    <mergeCell ref="I33:I35"/>
    <mergeCell ref="J33:J35"/>
    <mergeCell ref="K33:K35"/>
    <mergeCell ref="L33:L35"/>
    <mergeCell ref="A30:A32"/>
    <mergeCell ref="C30:C32"/>
    <mergeCell ref="D30:D32"/>
    <mergeCell ref="E30:E32"/>
    <mergeCell ref="F30:F32"/>
    <mergeCell ref="G30:G32"/>
    <mergeCell ref="H30:H32"/>
    <mergeCell ref="G39:G41"/>
    <mergeCell ref="H39:H41"/>
    <mergeCell ref="K30:K32"/>
    <mergeCell ref="I30:I32"/>
    <mergeCell ref="J30:J32"/>
    <mergeCell ref="K45:K47"/>
    <mergeCell ref="L45:L47"/>
    <mergeCell ref="M45:M47"/>
    <mergeCell ref="A48:A49"/>
    <mergeCell ref="M42:M44"/>
    <mergeCell ref="A45:A47"/>
    <mergeCell ref="C45:C47"/>
    <mergeCell ref="D45:D47"/>
    <mergeCell ref="E45:E47"/>
    <mergeCell ref="F45:F47"/>
    <mergeCell ref="G45:G47"/>
    <mergeCell ref="H45:H47"/>
    <mergeCell ref="I45:I47"/>
    <mergeCell ref="J45:J47"/>
    <mergeCell ref="G42:G44"/>
    <mergeCell ref="H42:H44"/>
    <mergeCell ref="I42:I44"/>
    <mergeCell ref="J42:J44"/>
    <mergeCell ref="K42:K44"/>
    <mergeCell ref="N42:N44"/>
    <mergeCell ref="O42:O44"/>
    <mergeCell ref="N30:N32"/>
    <mergeCell ref="O30:O32"/>
    <mergeCell ref="A62:B62"/>
    <mergeCell ref="A63:B63"/>
    <mergeCell ref="D42:D44"/>
    <mergeCell ref="E42:E44"/>
    <mergeCell ref="P42:P44"/>
    <mergeCell ref="P30:P32"/>
    <mergeCell ref="N36:N38"/>
    <mergeCell ref="O36:O38"/>
    <mergeCell ref="P36:P38"/>
    <mergeCell ref="N39:N41"/>
    <mergeCell ref="O39:O41"/>
    <mergeCell ref="P39:P41"/>
    <mergeCell ref="I39:I41"/>
    <mergeCell ref="J39:J41"/>
    <mergeCell ref="K39:K41"/>
    <mergeCell ref="L39:L41"/>
    <mergeCell ref="M39:M41"/>
    <mergeCell ref="D39:D41"/>
    <mergeCell ref="E39:E41"/>
    <mergeCell ref="F39:F41"/>
  </mergeCells>
  <dataValidations count="1">
    <dataValidation type="list" allowBlank="1" showInputMessage="1" showErrorMessage="1" sqref="E24:E32 E12:E20 E36:E44" xr:uid="{07030540-1061-4480-BECC-B3FE3B7FCA92}">
      <formula1>$E$1:$E$3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DCB9-17DE-4C43-99A3-47D3EDF3E26A}">
  <dimension ref="A1:DV31"/>
  <sheetViews>
    <sheetView topLeftCell="DK6" zoomScale="55" zoomScaleNormal="55" workbookViewId="0">
      <selection activeCell="T26" sqref="T26"/>
    </sheetView>
  </sheetViews>
  <sheetFormatPr defaultRowHeight="15.75"/>
  <cols>
    <col min="1" max="1" width="25.7109375" style="1" customWidth="1"/>
    <col min="2" max="2" width="29.5703125" style="1" customWidth="1"/>
    <col min="3" max="4" width="25.7109375" style="1" customWidth="1"/>
    <col min="5" max="5" width="14" style="1" customWidth="1"/>
    <col min="6" max="6" width="17.7109375" style="1" customWidth="1"/>
    <col min="7" max="7" width="15.5703125" style="1" customWidth="1"/>
    <col min="8" max="8" width="19" style="1" customWidth="1"/>
    <col min="9" max="9" width="26.28515625" style="1" customWidth="1"/>
    <col min="10" max="11" width="25.7109375" style="1" customWidth="1"/>
    <col min="12" max="12" width="19.140625" style="1" customWidth="1"/>
    <col min="13" max="13" width="21" style="1" customWidth="1"/>
    <col min="14" max="14" width="22.140625" style="1" customWidth="1"/>
    <col min="15" max="15" width="4.28515625" style="1" hidden="1" customWidth="1"/>
    <col min="16" max="16" width="25.7109375" style="1" customWidth="1"/>
    <col min="17" max="17" width="2.140625" style="1" hidden="1" customWidth="1"/>
    <col min="18" max="18" width="25.7109375" style="1" customWidth="1"/>
    <col min="19" max="19" width="3.42578125" style="1" hidden="1" customWidth="1"/>
    <col min="20" max="67" width="25.7109375" style="1" customWidth="1"/>
    <col min="68" max="75" width="30.7109375" style="1" customWidth="1"/>
    <col min="76" max="76" width="25.7109375" style="1" customWidth="1"/>
    <col min="77" max="79" width="30.7109375" style="1" customWidth="1"/>
    <col min="80" max="80" width="25.5703125" style="1" customWidth="1"/>
    <col min="81" max="81" width="26" style="1" customWidth="1"/>
    <col min="82" max="88" width="30.7109375" style="1" customWidth="1"/>
    <col min="89" max="90" width="25.7109375" style="1" customWidth="1"/>
    <col min="91" max="91" width="30.7109375" style="1" customWidth="1"/>
    <col min="92" max="119" width="25.7109375" style="1" customWidth="1"/>
    <col min="120" max="120" width="22.28515625" style="1" customWidth="1"/>
    <col min="121" max="121" width="20.140625" style="1" customWidth="1"/>
    <col min="122" max="122" width="21.5703125" style="1" customWidth="1"/>
    <col min="123" max="123" width="19.28515625" style="1" customWidth="1"/>
    <col min="124" max="124" width="20.140625" style="1" customWidth="1"/>
    <col min="125" max="125" width="18.42578125" style="1" customWidth="1"/>
    <col min="126" max="126" width="21.28515625" style="1" customWidth="1"/>
    <col min="127" max="16384" width="9.140625" style="1"/>
  </cols>
  <sheetData>
    <row r="1" spans="1:126" ht="63" hidden="1">
      <c r="E1" s="198" t="s">
        <v>446</v>
      </c>
      <c r="F1" s="198" t="s">
        <v>351</v>
      </c>
    </row>
    <row r="2" spans="1:126" ht="110.25" hidden="1">
      <c r="E2" s="198" t="s">
        <v>447</v>
      </c>
      <c r="F2" s="198" t="s">
        <v>352</v>
      </c>
    </row>
    <row r="3" spans="1:126" ht="47.25" hidden="1" customHeight="1">
      <c r="F3" s="198" t="s">
        <v>354</v>
      </c>
    </row>
    <row r="4" spans="1:126" ht="33.75" hidden="1" customHeight="1">
      <c r="E4" s="199"/>
      <c r="F4" s="198" t="s">
        <v>353</v>
      </c>
    </row>
    <row r="5" spans="1:126" ht="39.75" hidden="1" customHeight="1">
      <c r="F5" s="198" t="s">
        <v>448</v>
      </c>
    </row>
    <row r="6" spans="1:126">
      <c r="B6" s="166"/>
      <c r="C6" s="166"/>
    </row>
    <row r="7" spans="1:126" ht="34.5" customHeight="1">
      <c r="A7" s="200" t="s">
        <v>533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1:126">
      <c r="B8" s="166"/>
      <c r="C8" s="166"/>
      <c r="U8" s="1">
        <v>1</v>
      </c>
      <c r="V8" s="1">
        <v>2</v>
      </c>
      <c r="W8" s="1">
        <v>3</v>
      </c>
      <c r="X8" s="1">
        <v>4</v>
      </c>
      <c r="Y8" s="1">
        <v>5</v>
      </c>
      <c r="Z8" s="1">
        <v>6</v>
      </c>
      <c r="AA8" s="1">
        <v>7</v>
      </c>
      <c r="AB8" s="1">
        <v>8</v>
      </c>
      <c r="AC8" s="1">
        <v>9</v>
      </c>
      <c r="AD8" s="1">
        <v>10</v>
      </c>
      <c r="AE8" s="1">
        <v>11</v>
      </c>
      <c r="AF8" s="1">
        <v>12</v>
      </c>
      <c r="AG8" s="1">
        <v>13</v>
      </c>
      <c r="AH8" s="1">
        <v>14</v>
      </c>
      <c r="AI8" s="1">
        <v>15</v>
      </c>
      <c r="AJ8" s="1">
        <v>16</v>
      </c>
      <c r="AK8" s="1">
        <v>17</v>
      </c>
      <c r="AL8" s="1">
        <v>18</v>
      </c>
      <c r="AM8" s="1">
        <v>19</v>
      </c>
      <c r="AN8" s="1">
        <v>20</v>
      </c>
      <c r="AO8" s="1">
        <v>21</v>
      </c>
      <c r="AP8" s="1">
        <v>22</v>
      </c>
      <c r="AQ8" s="1">
        <v>23</v>
      </c>
      <c r="AR8" s="1">
        <v>24</v>
      </c>
      <c r="AS8" s="1">
        <v>25</v>
      </c>
      <c r="AT8" s="1">
        <v>26</v>
      </c>
      <c r="AU8" s="1">
        <v>27</v>
      </c>
      <c r="AV8" s="1">
        <v>28</v>
      </c>
      <c r="AW8" s="1">
        <v>29</v>
      </c>
      <c r="AX8" s="1">
        <v>30</v>
      </c>
      <c r="AY8" s="1">
        <v>31</v>
      </c>
      <c r="AZ8" s="1">
        <v>32</v>
      </c>
      <c r="BA8" s="1">
        <v>33</v>
      </c>
      <c r="BB8" s="1">
        <v>34</v>
      </c>
      <c r="BC8" s="1">
        <v>35</v>
      </c>
      <c r="BD8" s="1">
        <v>36</v>
      </c>
      <c r="BE8" s="1">
        <v>37</v>
      </c>
      <c r="BF8" s="1">
        <v>38</v>
      </c>
      <c r="BG8" s="1">
        <v>39</v>
      </c>
      <c r="BH8" s="1">
        <v>40</v>
      </c>
      <c r="BI8" s="1">
        <v>41</v>
      </c>
      <c r="BJ8" s="1">
        <v>42</v>
      </c>
      <c r="BK8" s="1">
        <v>43</v>
      </c>
      <c r="BL8" s="1">
        <v>44</v>
      </c>
      <c r="BM8" s="1">
        <v>45</v>
      </c>
      <c r="BN8" s="1">
        <v>46</v>
      </c>
      <c r="BO8" s="1">
        <v>47</v>
      </c>
      <c r="BP8" s="1">
        <v>48</v>
      </c>
      <c r="BQ8" s="1">
        <v>49</v>
      </c>
      <c r="BR8" s="1">
        <v>50</v>
      </c>
      <c r="BS8" s="1">
        <v>51</v>
      </c>
      <c r="BT8" s="1">
        <v>52</v>
      </c>
      <c r="BU8" s="1">
        <v>53</v>
      </c>
      <c r="BV8" s="1">
        <v>54</v>
      </c>
      <c r="BW8" s="1">
        <v>55</v>
      </c>
      <c r="BX8" s="1">
        <v>56</v>
      </c>
      <c r="BY8" s="1">
        <v>57</v>
      </c>
      <c r="BZ8" s="1">
        <v>58</v>
      </c>
      <c r="CA8" s="1">
        <v>59</v>
      </c>
      <c r="CB8" s="1">
        <v>60</v>
      </c>
      <c r="CC8" s="1">
        <v>61</v>
      </c>
      <c r="CD8" s="1">
        <v>62</v>
      </c>
      <c r="CE8" s="1">
        <v>63</v>
      </c>
      <c r="CF8" s="1">
        <v>64</v>
      </c>
      <c r="CG8" s="1">
        <v>65</v>
      </c>
      <c r="CH8" s="1">
        <v>66</v>
      </c>
      <c r="CI8" s="1">
        <v>67</v>
      </c>
      <c r="CJ8" s="1">
        <v>68</v>
      </c>
      <c r="CK8" s="1">
        <v>69</v>
      </c>
      <c r="CL8" s="1">
        <v>70</v>
      </c>
      <c r="CM8" s="1">
        <v>71</v>
      </c>
      <c r="CN8" s="1">
        <v>72</v>
      </c>
      <c r="CO8" s="1">
        <v>73</v>
      </c>
      <c r="CP8" s="1">
        <v>74</v>
      </c>
      <c r="CQ8" s="1">
        <v>75</v>
      </c>
      <c r="CR8" s="1">
        <v>76</v>
      </c>
      <c r="CS8" s="1">
        <v>77</v>
      </c>
      <c r="CT8" s="1">
        <v>78</v>
      </c>
      <c r="CU8" s="1">
        <v>79</v>
      </c>
      <c r="CV8" s="1">
        <v>80</v>
      </c>
      <c r="CW8" s="1">
        <v>81</v>
      </c>
      <c r="CX8" s="1">
        <v>82</v>
      </c>
      <c r="CY8" s="1">
        <v>83</v>
      </c>
      <c r="CZ8" s="1">
        <v>84</v>
      </c>
      <c r="DA8" s="1">
        <v>85</v>
      </c>
      <c r="DB8" s="1">
        <v>86</v>
      </c>
      <c r="DC8" s="1">
        <v>87</v>
      </c>
      <c r="DD8" s="1">
        <v>88</v>
      </c>
      <c r="DE8" s="1">
        <v>89</v>
      </c>
      <c r="DF8" s="1">
        <v>90</v>
      </c>
      <c r="DG8" s="1">
        <v>91</v>
      </c>
      <c r="DH8" s="1">
        <v>92</v>
      </c>
      <c r="DI8" s="1">
        <v>93</v>
      </c>
      <c r="DJ8" s="1">
        <v>94</v>
      </c>
      <c r="DK8" s="1">
        <v>95</v>
      </c>
      <c r="DL8" s="1">
        <v>96</v>
      </c>
      <c r="DM8" s="1">
        <v>97</v>
      </c>
      <c r="DN8" s="1">
        <v>98</v>
      </c>
      <c r="DO8" s="1">
        <v>99</v>
      </c>
      <c r="DP8" s="1">
        <v>100</v>
      </c>
      <c r="DQ8" s="1">
        <v>101</v>
      </c>
      <c r="DR8" s="1">
        <v>102</v>
      </c>
      <c r="DS8" s="1">
        <v>103</v>
      </c>
      <c r="DT8" s="1">
        <v>104</v>
      </c>
      <c r="DU8" s="1">
        <v>105</v>
      </c>
      <c r="DV8" s="1">
        <v>106</v>
      </c>
    </row>
    <row r="9" spans="1:126">
      <c r="A9" s="167" t="s">
        <v>0</v>
      </c>
      <c r="B9" s="167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7">
        <v>9</v>
      </c>
      <c r="L9" s="7">
        <v>10</v>
      </c>
      <c r="M9" s="7">
        <v>11</v>
      </c>
      <c r="N9" s="7">
        <v>12</v>
      </c>
      <c r="O9" s="25"/>
      <c r="P9" s="7">
        <v>13</v>
      </c>
      <c r="Q9" s="25"/>
      <c r="R9" s="7">
        <v>14</v>
      </c>
      <c r="S9" s="25"/>
      <c r="T9" s="7">
        <v>15</v>
      </c>
      <c r="U9" s="8" t="s">
        <v>357</v>
      </c>
      <c r="V9" s="8" t="s">
        <v>358</v>
      </c>
      <c r="W9" s="8" t="s">
        <v>359</v>
      </c>
      <c r="X9" s="8" t="s">
        <v>360</v>
      </c>
      <c r="Y9" s="8" t="s">
        <v>361</v>
      </c>
      <c r="Z9" s="8" t="s">
        <v>362</v>
      </c>
      <c r="AA9" s="8" t="s">
        <v>363</v>
      </c>
      <c r="AB9" s="8" t="s">
        <v>364</v>
      </c>
      <c r="AC9" s="8" t="s">
        <v>504</v>
      </c>
      <c r="AD9" s="8" t="s">
        <v>365</v>
      </c>
      <c r="AE9" s="8" t="s">
        <v>365</v>
      </c>
      <c r="AF9" s="8" t="s">
        <v>366</v>
      </c>
      <c r="AG9" s="8" t="s">
        <v>366</v>
      </c>
      <c r="AH9" s="8" t="s">
        <v>367</v>
      </c>
      <c r="AI9" s="8" t="s">
        <v>505</v>
      </c>
      <c r="AJ9" s="8" t="s">
        <v>506</v>
      </c>
      <c r="AK9" s="8" t="s">
        <v>368</v>
      </c>
      <c r="AL9" s="8" t="s">
        <v>368</v>
      </c>
      <c r="AM9" s="8" t="s">
        <v>369</v>
      </c>
      <c r="AN9" s="8" t="s">
        <v>370</v>
      </c>
      <c r="AO9" s="8" t="s">
        <v>370</v>
      </c>
      <c r="AP9" s="8" t="s">
        <v>371</v>
      </c>
      <c r="AQ9" s="8" t="s">
        <v>371</v>
      </c>
      <c r="AR9" s="8" t="s">
        <v>372</v>
      </c>
      <c r="AS9" s="8" t="s">
        <v>373</v>
      </c>
      <c r="AT9" s="8" t="s">
        <v>374</v>
      </c>
      <c r="AU9" s="8" t="s">
        <v>375</v>
      </c>
      <c r="AV9" s="8" t="s">
        <v>376</v>
      </c>
      <c r="AW9" s="8" t="s">
        <v>377</v>
      </c>
      <c r="AX9" s="8" t="s">
        <v>378</v>
      </c>
      <c r="AY9" s="8" t="s">
        <v>379</v>
      </c>
      <c r="AZ9" s="8" t="s">
        <v>380</v>
      </c>
      <c r="BA9" s="8" t="s">
        <v>381</v>
      </c>
      <c r="BB9" s="8" t="s">
        <v>382</v>
      </c>
      <c r="BC9" s="8" t="s">
        <v>383</v>
      </c>
      <c r="BD9" s="8" t="s">
        <v>384</v>
      </c>
      <c r="BE9" s="8" t="s">
        <v>385</v>
      </c>
      <c r="BF9" s="8" t="s">
        <v>386</v>
      </c>
      <c r="BG9" s="8" t="s">
        <v>387</v>
      </c>
      <c r="BH9" s="8" t="s">
        <v>388</v>
      </c>
      <c r="BI9" s="8" t="s">
        <v>389</v>
      </c>
      <c r="BJ9" s="8" t="s">
        <v>389</v>
      </c>
      <c r="BK9" s="8" t="s">
        <v>390</v>
      </c>
      <c r="BL9" s="8" t="s">
        <v>507</v>
      </c>
      <c r="BM9" s="8" t="s">
        <v>391</v>
      </c>
      <c r="BN9" s="8" t="s">
        <v>392</v>
      </c>
      <c r="BO9" s="8" t="s">
        <v>393</v>
      </c>
      <c r="BP9" s="8" t="s">
        <v>394</v>
      </c>
      <c r="BQ9" s="8" t="s">
        <v>395</v>
      </c>
      <c r="BR9" s="8" t="s">
        <v>396</v>
      </c>
      <c r="BS9" s="8" t="s">
        <v>397</v>
      </c>
      <c r="BT9" s="8" t="s">
        <v>398</v>
      </c>
      <c r="BU9" s="8" t="s">
        <v>399</v>
      </c>
      <c r="BV9" s="8" t="s">
        <v>400</v>
      </c>
      <c r="BW9" s="8" t="s">
        <v>400</v>
      </c>
      <c r="BX9" s="8" t="s">
        <v>401</v>
      </c>
      <c r="BY9" s="8" t="s">
        <v>401</v>
      </c>
      <c r="BZ9" s="8" t="s">
        <v>402</v>
      </c>
      <c r="CA9" s="8" t="s">
        <v>508</v>
      </c>
      <c r="CB9" s="8" t="s">
        <v>403</v>
      </c>
      <c r="CC9" s="8" t="s">
        <v>404</v>
      </c>
      <c r="CD9" s="8" t="s">
        <v>405</v>
      </c>
      <c r="CE9" s="8" t="s">
        <v>406</v>
      </c>
      <c r="CF9" s="8" t="s">
        <v>407</v>
      </c>
      <c r="CG9" s="8" t="s">
        <v>408</v>
      </c>
      <c r="CH9" s="8" t="s">
        <v>408</v>
      </c>
      <c r="CI9" s="8" t="s">
        <v>409</v>
      </c>
      <c r="CJ9" s="8" t="s">
        <v>410</v>
      </c>
      <c r="CK9" s="8" t="s">
        <v>410</v>
      </c>
      <c r="CL9" s="8" t="s">
        <v>411</v>
      </c>
      <c r="CM9" s="8" t="s">
        <v>411</v>
      </c>
      <c r="CN9" s="8" t="s">
        <v>514</v>
      </c>
      <c r="CO9" s="8" t="s">
        <v>412</v>
      </c>
      <c r="CP9" s="8" t="s">
        <v>412</v>
      </c>
      <c r="CQ9" s="8" t="s">
        <v>413</v>
      </c>
      <c r="CR9" s="8" t="s">
        <v>413</v>
      </c>
      <c r="CS9" s="8" t="s">
        <v>516</v>
      </c>
      <c r="CT9" s="8" t="s">
        <v>516</v>
      </c>
      <c r="CU9" s="8" t="s">
        <v>414</v>
      </c>
      <c r="CV9" s="8" t="s">
        <v>415</v>
      </c>
      <c r="CW9" s="8" t="s">
        <v>415</v>
      </c>
      <c r="CX9" s="8" t="s">
        <v>518</v>
      </c>
      <c r="CY9" s="8" t="s">
        <v>518</v>
      </c>
      <c r="CZ9" s="8" t="s">
        <v>416</v>
      </c>
      <c r="DA9" s="8" t="s">
        <v>417</v>
      </c>
      <c r="DB9" s="8" t="s">
        <v>417</v>
      </c>
      <c r="DC9" s="8" t="s">
        <v>520</v>
      </c>
      <c r="DD9" s="8" t="s">
        <v>522</v>
      </c>
      <c r="DE9" s="8" t="s">
        <v>524</v>
      </c>
      <c r="DF9" s="8" t="s">
        <v>418</v>
      </c>
      <c r="DG9" s="8" t="s">
        <v>418</v>
      </c>
      <c r="DH9" s="8" t="s">
        <v>419</v>
      </c>
      <c r="DI9" s="8" t="s">
        <v>526</v>
      </c>
      <c r="DJ9" s="8" t="s">
        <v>420</v>
      </c>
      <c r="DK9" s="8" t="s">
        <v>420</v>
      </c>
      <c r="DL9" s="8" t="s">
        <v>421</v>
      </c>
      <c r="DM9" s="8" t="s">
        <v>422</v>
      </c>
      <c r="DN9" s="8" t="s">
        <v>528</v>
      </c>
      <c r="DO9" s="8" t="s">
        <v>528</v>
      </c>
      <c r="DP9" s="8" t="s">
        <v>423</v>
      </c>
      <c r="DQ9" s="5" t="s">
        <v>424</v>
      </c>
      <c r="DR9" s="5" t="s">
        <v>424</v>
      </c>
      <c r="DS9" s="5" t="s">
        <v>425</v>
      </c>
      <c r="DT9" s="5" t="s">
        <v>425</v>
      </c>
      <c r="DU9" s="5" t="s">
        <v>426</v>
      </c>
      <c r="DV9" s="5" t="s">
        <v>426</v>
      </c>
    </row>
    <row r="10" spans="1:126">
      <c r="A10" s="160" t="s">
        <v>270</v>
      </c>
      <c r="B10" s="160"/>
      <c r="C10" s="160" t="s">
        <v>3</v>
      </c>
      <c r="D10" s="160" t="s">
        <v>4</v>
      </c>
      <c r="E10" s="161" t="s">
        <v>355</v>
      </c>
      <c r="F10" s="160" t="s">
        <v>268</v>
      </c>
      <c r="G10" s="163" t="s">
        <v>350</v>
      </c>
      <c r="H10" s="163" t="s">
        <v>269</v>
      </c>
      <c r="I10" s="163" t="s">
        <v>349</v>
      </c>
      <c r="J10" s="160" t="s">
        <v>1</v>
      </c>
      <c r="K10" s="160" t="s">
        <v>2</v>
      </c>
      <c r="L10" s="160" t="s">
        <v>276</v>
      </c>
      <c r="M10" s="160" t="s">
        <v>356</v>
      </c>
      <c r="N10" s="5" t="s">
        <v>343</v>
      </c>
      <c r="O10" s="26"/>
      <c r="P10" s="5" t="s">
        <v>345</v>
      </c>
      <c r="Q10" s="26"/>
      <c r="R10" s="6" t="s">
        <v>346</v>
      </c>
      <c r="S10" s="27"/>
      <c r="T10" s="159" t="s">
        <v>274</v>
      </c>
      <c r="U10" s="8" t="s">
        <v>427</v>
      </c>
      <c r="V10" s="8" t="s">
        <v>427</v>
      </c>
      <c r="W10" s="8" t="s">
        <v>427</v>
      </c>
      <c r="X10" s="8" t="s">
        <v>427</v>
      </c>
      <c r="Y10" s="8" t="s">
        <v>279</v>
      </c>
      <c r="Z10" s="8" t="s">
        <v>427</v>
      </c>
      <c r="AA10" s="8" t="s">
        <v>427</v>
      </c>
      <c r="AB10" s="8" t="s">
        <v>427</v>
      </c>
      <c r="AC10" s="8" t="s">
        <v>427</v>
      </c>
      <c r="AD10" s="8" t="s">
        <v>427</v>
      </c>
      <c r="AE10" s="8" t="s">
        <v>279</v>
      </c>
      <c r="AF10" s="8" t="s">
        <v>427</v>
      </c>
      <c r="AG10" s="8" t="s">
        <v>279</v>
      </c>
      <c r="AH10" s="8" t="s">
        <v>427</v>
      </c>
      <c r="AI10" s="8" t="s">
        <v>279</v>
      </c>
      <c r="AJ10" s="8" t="s">
        <v>279</v>
      </c>
      <c r="AK10" s="8" t="s">
        <v>427</v>
      </c>
      <c r="AL10" s="8" t="s">
        <v>295</v>
      </c>
      <c r="AM10" s="8" t="s">
        <v>427</v>
      </c>
      <c r="AN10" s="8" t="s">
        <v>427</v>
      </c>
      <c r="AO10" s="8" t="s">
        <v>295</v>
      </c>
      <c r="AP10" s="8" t="s">
        <v>427</v>
      </c>
      <c r="AQ10" s="8" t="s">
        <v>295</v>
      </c>
      <c r="AR10" s="8" t="s">
        <v>427</v>
      </c>
      <c r="AS10" s="8" t="s">
        <v>427</v>
      </c>
      <c r="AT10" s="8" t="s">
        <v>427</v>
      </c>
      <c r="AU10" s="8" t="s">
        <v>427</v>
      </c>
      <c r="AV10" s="8" t="s">
        <v>427</v>
      </c>
      <c r="AW10" s="8" t="s">
        <v>427</v>
      </c>
      <c r="AX10" s="8" t="s">
        <v>427</v>
      </c>
      <c r="AY10" s="8" t="s">
        <v>427</v>
      </c>
      <c r="AZ10" s="8" t="s">
        <v>427</v>
      </c>
      <c r="BA10" s="8" t="s">
        <v>295</v>
      </c>
      <c r="BB10" s="8" t="s">
        <v>295</v>
      </c>
      <c r="BC10" s="8" t="s">
        <v>295</v>
      </c>
      <c r="BD10" s="8" t="s">
        <v>295</v>
      </c>
      <c r="BE10" s="8" t="s">
        <v>295</v>
      </c>
      <c r="BF10" s="8" t="s">
        <v>295</v>
      </c>
      <c r="BG10" s="8" t="s">
        <v>295</v>
      </c>
      <c r="BH10" s="8" t="s">
        <v>295</v>
      </c>
      <c r="BI10" s="8" t="s">
        <v>427</v>
      </c>
      <c r="BJ10" s="8" t="s">
        <v>295</v>
      </c>
      <c r="BK10" s="8" t="s">
        <v>427</v>
      </c>
      <c r="BL10" s="8" t="s">
        <v>427</v>
      </c>
      <c r="BM10" s="8" t="s">
        <v>427</v>
      </c>
      <c r="BN10" s="8" t="s">
        <v>427</v>
      </c>
      <c r="BO10" s="8" t="s">
        <v>427</v>
      </c>
      <c r="BP10" s="8" t="s">
        <v>427</v>
      </c>
      <c r="BQ10" s="8" t="s">
        <v>427</v>
      </c>
      <c r="BR10" s="8" t="s">
        <v>427</v>
      </c>
      <c r="BS10" s="8" t="s">
        <v>427</v>
      </c>
      <c r="BT10" s="8" t="s">
        <v>427</v>
      </c>
      <c r="BU10" s="8" t="s">
        <v>295</v>
      </c>
      <c r="BV10" s="8" t="s">
        <v>427</v>
      </c>
      <c r="BW10" s="8" t="s">
        <v>295</v>
      </c>
      <c r="BX10" s="8" t="s">
        <v>427</v>
      </c>
      <c r="BY10" s="8" t="s">
        <v>295</v>
      </c>
      <c r="BZ10" s="8" t="s">
        <v>295</v>
      </c>
      <c r="CA10" s="8" t="s">
        <v>295</v>
      </c>
      <c r="CB10" s="8" t="s">
        <v>279</v>
      </c>
      <c r="CC10" s="8" t="s">
        <v>279</v>
      </c>
      <c r="CD10" s="8" t="s">
        <v>279</v>
      </c>
      <c r="CE10" s="8" t="s">
        <v>279</v>
      </c>
      <c r="CF10" s="8" t="s">
        <v>279</v>
      </c>
      <c r="CG10" s="8" t="s">
        <v>326</v>
      </c>
      <c r="CH10" s="8" t="s">
        <v>324</v>
      </c>
      <c r="CI10" s="8" t="s">
        <v>324</v>
      </c>
      <c r="CJ10" s="8" t="s">
        <v>326</v>
      </c>
      <c r="CK10" s="8" t="s">
        <v>324</v>
      </c>
      <c r="CL10" s="8" t="s">
        <v>326</v>
      </c>
      <c r="CM10" s="8" t="s">
        <v>324</v>
      </c>
      <c r="CN10" s="8" t="s">
        <v>326</v>
      </c>
      <c r="CO10" s="8" t="s">
        <v>326</v>
      </c>
      <c r="CP10" s="8" t="s">
        <v>324</v>
      </c>
      <c r="CQ10" s="8" t="s">
        <v>326</v>
      </c>
      <c r="CR10" s="8" t="s">
        <v>324</v>
      </c>
      <c r="CS10" s="8" t="s">
        <v>326</v>
      </c>
      <c r="CT10" s="8" t="s">
        <v>324</v>
      </c>
      <c r="CU10" s="8" t="s">
        <v>324</v>
      </c>
      <c r="CV10" s="8" t="s">
        <v>326</v>
      </c>
      <c r="CW10" s="8" t="s">
        <v>324</v>
      </c>
      <c r="CX10" s="8" t="s">
        <v>326</v>
      </c>
      <c r="CY10" s="8" t="s">
        <v>324</v>
      </c>
      <c r="CZ10" s="8" t="s">
        <v>324</v>
      </c>
      <c r="DA10" s="8" t="s">
        <v>326</v>
      </c>
      <c r="DB10" s="8" t="s">
        <v>324</v>
      </c>
      <c r="DC10" s="8" t="s">
        <v>324</v>
      </c>
      <c r="DD10" s="8" t="s">
        <v>324</v>
      </c>
      <c r="DE10" s="8" t="s">
        <v>324</v>
      </c>
      <c r="DF10" s="8" t="s">
        <v>326</v>
      </c>
      <c r="DG10" s="8" t="s">
        <v>324</v>
      </c>
      <c r="DH10" s="8" t="s">
        <v>324</v>
      </c>
      <c r="DI10" s="8" t="s">
        <v>324</v>
      </c>
      <c r="DJ10" s="8" t="s">
        <v>326</v>
      </c>
      <c r="DK10" s="8" t="s">
        <v>324</v>
      </c>
      <c r="DL10" s="8" t="s">
        <v>324</v>
      </c>
      <c r="DM10" s="8" t="s">
        <v>527</v>
      </c>
      <c r="DN10" s="8" t="s">
        <v>326</v>
      </c>
      <c r="DO10" s="8" t="s">
        <v>324</v>
      </c>
      <c r="DP10" s="8" t="s">
        <v>427</v>
      </c>
      <c r="DQ10" s="5" t="s">
        <v>427</v>
      </c>
      <c r="DR10" s="5" t="s">
        <v>279</v>
      </c>
      <c r="DS10" s="5" t="s">
        <v>427</v>
      </c>
      <c r="DT10" s="5" t="s">
        <v>279</v>
      </c>
      <c r="DU10" s="5" t="s">
        <v>279</v>
      </c>
      <c r="DV10" s="5" t="s">
        <v>531</v>
      </c>
    </row>
    <row r="11" spans="1:126" s="203" customFormat="1" ht="252">
      <c r="A11" s="160"/>
      <c r="B11" s="160"/>
      <c r="C11" s="160"/>
      <c r="D11" s="160"/>
      <c r="E11" s="162"/>
      <c r="F11" s="160"/>
      <c r="G11" s="163"/>
      <c r="H11" s="163"/>
      <c r="I11" s="163"/>
      <c r="J11" s="160"/>
      <c r="K11" s="160"/>
      <c r="L11" s="160"/>
      <c r="M11" s="160"/>
      <c r="N11" s="201" t="s">
        <v>342</v>
      </c>
      <c r="O11" s="201"/>
      <c r="P11" s="201" t="s">
        <v>344</v>
      </c>
      <c r="Q11" s="201"/>
      <c r="R11" s="201" t="s">
        <v>275</v>
      </c>
      <c r="S11" s="202"/>
      <c r="T11" s="159"/>
      <c r="U11" s="197" t="s">
        <v>503</v>
      </c>
      <c r="V11" s="197" t="s">
        <v>277</v>
      </c>
      <c r="W11" s="197" t="s">
        <v>278</v>
      </c>
      <c r="X11" s="197" t="s">
        <v>280</v>
      </c>
      <c r="Y11" s="211" t="s">
        <v>281</v>
      </c>
      <c r="Z11" s="197" t="s">
        <v>282</v>
      </c>
      <c r="AA11" s="197" t="s">
        <v>283</v>
      </c>
      <c r="AB11" s="197" t="s">
        <v>284</v>
      </c>
      <c r="AC11" s="197" t="s">
        <v>285</v>
      </c>
      <c r="AD11" s="197" t="s">
        <v>286</v>
      </c>
      <c r="AE11" s="211" t="s">
        <v>286</v>
      </c>
      <c r="AF11" s="197" t="s">
        <v>287</v>
      </c>
      <c r="AG11" s="211" t="s">
        <v>287</v>
      </c>
      <c r="AH11" s="197" t="s">
        <v>288</v>
      </c>
      <c r="AI11" s="211" t="s">
        <v>289</v>
      </c>
      <c r="AJ11" s="211" t="s">
        <v>290</v>
      </c>
      <c r="AK11" s="197" t="s">
        <v>428</v>
      </c>
      <c r="AL11" s="211" t="s">
        <v>428</v>
      </c>
      <c r="AM11" s="197" t="s">
        <v>291</v>
      </c>
      <c r="AN11" s="197" t="s">
        <v>429</v>
      </c>
      <c r="AO11" s="211" t="s">
        <v>429</v>
      </c>
      <c r="AP11" s="197" t="s">
        <v>292</v>
      </c>
      <c r="AQ11" s="211" t="s">
        <v>292</v>
      </c>
      <c r="AR11" s="197" t="s">
        <v>293</v>
      </c>
      <c r="AS11" s="197" t="s">
        <v>294</v>
      </c>
      <c r="AT11" s="197" t="s">
        <v>296</v>
      </c>
      <c r="AU11" s="197" t="s">
        <v>297</v>
      </c>
      <c r="AV11" s="197" t="s">
        <v>298</v>
      </c>
      <c r="AW11" s="197" t="s">
        <v>299</v>
      </c>
      <c r="AX11" s="197" t="s">
        <v>300</v>
      </c>
      <c r="AY11" s="197" t="s">
        <v>301</v>
      </c>
      <c r="AZ11" s="197" t="s">
        <v>302</v>
      </c>
      <c r="BA11" s="211" t="s">
        <v>303</v>
      </c>
      <c r="BB11" s="211" t="s">
        <v>304</v>
      </c>
      <c r="BC11" s="211" t="s">
        <v>305</v>
      </c>
      <c r="BD11" s="211" t="s">
        <v>306</v>
      </c>
      <c r="BE11" s="211" t="s">
        <v>307</v>
      </c>
      <c r="BF11" s="211" t="s">
        <v>430</v>
      </c>
      <c r="BG11" s="211" t="s">
        <v>308</v>
      </c>
      <c r="BH11" s="211" t="s">
        <v>309</v>
      </c>
      <c r="BI11" s="197" t="s">
        <v>310</v>
      </c>
      <c r="BJ11" s="211" t="s">
        <v>310</v>
      </c>
      <c r="BK11" s="197" t="s">
        <v>431</v>
      </c>
      <c r="BL11" s="197" t="s">
        <v>311</v>
      </c>
      <c r="BM11" s="197" t="s">
        <v>312</v>
      </c>
      <c r="BN11" s="197" t="s">
        <v>313</v>
      </c>
      <c r="BO11" s="197" t="s">
        <v>314</v>
      </c>
      <c r="BP11" s="197" t="s">
        <v>315</v>
      </c>
      <c r="BQ11" s="197" t="s">
        <v>316</v>
      </c>
      <c r="BR11" s="197" t="s">
        <v>317</v>
      </c>
      <c r="BS11" s="197" t="s">
        <v>318</v>
      </c>
      <c r="BT11" s="197" t="s">
        <v>319</v>
      </c>
      <c r="BU11" s="211" t="s">
        <v>320</v>
      </c>
      <c r="BV11" s="197" t="s">
        <v>321</v>
      </c>
      <c r="BW11" s="211" t="s">
        <v>321</v>
      </c>
      <c r="BX11" s="197" t="s">
        <v>322</v>
      </c>
      <c r="BY11" s="211" t="s">
        <v>322</v>
      </c>
      <c r="BZ11" s="211" t="s">
        <v>323</v>
      </c>
      <c r="CA11" s="211" t="s">
        <v>509</v>
      </c>
      <c r="CB11" s="211" t="s">
        <v>510</v>
      </c>
      <c r="CC11" s="211" t="s">
        <v>511</v>
      </c>
      <c r="CD11" s="211" t="s">
        <v>512</v>
      </c>
      <c r="CE11" s="211" t="s">
        <v>432</v>
      </c>
      <c r="CF11" s="211" t="s">
        <v>513</v>
      </c>
      <c r="CG11" s="211" t="s">
        <v>433</v>
      </c>
      <c r="CH11" s="211" t="s">
        <v>433</v>
      </c>
      <c r="CI11" s="211" t="s">
        <v>325</v>
      </c>
      <c r="CJ11" s="211" t="s">
        <v>327</v>
      </c>
      <c r="CK11" s="211" t="s">
        <v>327</v>
      </c>
      <c r="CL11" s="211" t="s">
        <v>328</v>
      </c>
      <c r="CM11" s="211" t="s">
        <v>328</v>
      </c>
      <c r="CN11" s="211" t="s">
        <v>515</v>
      </c>
      <c r="CO11" s="211" t="s">
        <v>329</v>
      </c>
      <c r="CP11" s="211" t="s">
        <v>329</v>
      </c>
      <c r="CQ11" s="211" t="s">
        <v>330</v>
      </c>
      <c r="CR11" s="211" t="s">
        <v>330</v>
      </c>
      <c r="CS11" s="211" t="s">
        <v>517</v>
      </c>
      <c r="CT11" s="211" t="s">
        <v>517</v>
      </c>
      <c r="CU11" s="211" t="s">
        <v>331</v>
      </c>
      <c r="CV11" s="211" t="s">
        <v>332</v>
      </c>
      <c r="CW11" s="211" t="s">
        <v>332</v>
      </c>
      <c r="CX11" s="211" t="s">
        <v>519</v>
      </c>
      <c r="CY11" s="211" t="s">
        <v>519</v>
      </c>
      <c r="CZ11" s="211" t="s">
        <v>434</v>
      </c>
      <c r="DA11" s="211" t="s">
        <v>435</v>
      </c>
      <c r="DB11" s="211" t="s">
        <v>435</v>
      </c>
      <c r="DC11" s="211" t="s">
        <v>521</v>
      </c>
      <c r="DD11" s="211" t="s">
        <v>523</v>
      </c>
      <c r="DE11" s="211" t="s">
        <v>525</v>
      </c>
      <c r="DF11" s="211" t="s">
        <v>333</v>
      </c>
      <c r="DG11" s="211" t="s">
        <v>333</v>
      </c>
      <c r="DH11" s="211" t="s">
        <v>334</v>
      </c>
      <c r="DI11" s="211" t="s">
        <v>335</v>
      </c>
      <c r="DJ11" s="211" t="s">
        <v>336</v>
      </c>
      <c r="DK11" s="211" t="s">
        <v>336</v>
      </c>
      <c r="DL11" s="211" t="s">
        <v>436</v>
      </c>
      <c r="DM11" s="211" t="s">
        <v>437</v>
      </c>
      <c r="DN11" s="211" t="s">
        <v>529</v>
      </c>
      <c r="DO11" s="211" t="s">
        <v>529</v>
      </c>
      <c r="DP11" s="197" t="s">
        <v>530</v>
      </c>
      <c r="DQ11" s="197" t="s">
        <v>337</v>
      </c>
      <c r="DR11" s="211" t="s">
        <v>337</v>
      </c>
      <c r="DS11" s="197" t="s">
        <v>338</v>
      </c>
      <c r="DT11" s="211" t="s">
        <v>338</v>
      </c>
      <c r="DU11" s="211" t="s">
        <v>339</v>
      </c>
      <c r="DV11" s="211" t="s">
        <v>339</v>
      </c>
    </row>
    <row r="12" spans="1:126">
      <c r="A12" s="168" t="s">
        <v>534</v>
      </c>
      <c r="B12" s="168"/>
      <c r="C12" s="9"/>
      <c r="D12" s="9"/>
      <c r="E12" s="9"/>
      <c r="F12" s="9"/>
      <c r="G12" s="9"/>
      <c r="H12" s="10"/>
      <c r="I12" s="10"/>
      <c r="J12" s="9"/>
      <c r="K12" s="9"/>
      <c r="L12" s="9"/>
      <c r="M12" s="9"/>
      <c r="N12" s="204">
        <v>8191</v>
      </c>
      <c r="O12" s="205"/>
      <c r="P12" s="204">
        <v>16747</v>
      </c>
      <c r="Q12" s="205"/>
      <c r="R12" s="204">
        <v>19259</v>
      </c>
      <c r="S12" s="206"/>
      <c r="T12" s="207"/>
      <c r="U12" s="208">
        <v>1042967.4928840016</v>
      </c>
      <c r="V12" s="208">
        <v>659369.39990808791</v>
      </c>
      <c r="W12" s="208">
        <v>1403827.0217417364</v>
      </c>
      <c r="X12" s="208">
        <v>1765338.4286950482</v>
      </c>
      <c r="Y12" s="208">
        <v>802496.38948367373</v>
      </c>
      <c r="Z12" s="208">
        <v>1773194.1158615984</v>
      </c>
      <c r="AA12" s="208">
        <v>1501538.0484168723</v>
      </c>
      <c r="AB12" s="208">
        <v>819877.46289844764</v>
      </c>
      <c r="AC12" s="208">
        <v>1162084.5076361904</v>
      </c>
      <c r="AD12" s="208">
        <v>1574236.3391892982</v>
      </c>
      <c r="AE12" s="208">
        <v>3094994.9470526022</v>
      </c>
      <c r="AF12" s="208">
        <v>1915691.786336503</v>
      </c>
      <c r="AG12" s="208">
        <v>3199169.6346603325</v>
      </c>
      <c r="AH12" s="208">
        <v>2642851.9269625559</v>
      </c>
      <c r="AI12" s="208">
        <v>3498493.4354883628</v>
      </c>
      <c r="AJ12" s="208">
        <v>2553669.3990666</v>
      </c>
      <c r="AK12" s="208">
        <v>2096254.8813281213</v>
      </c>
      <c r="AL12" s="208">
        <v>2381363.3666664488</v>
      </c>
      <c r="AM12" s="208">
        <v>3287677.1121435822</v>
      </c>
      <c r="AN12" s="208">
        <v>3143917.6549326177</v>
      </c>
      <c r="AO12" s="208">
        <v>3573461.1719058459</v>
      </c>
      <c r="AP12" s="208">
        <v>2422401.3106167498</v>
      </c>
      <c r="AQ12" s="208">
        <v>4294052.1031345399</v>
      </c>
      <c r="AR12" s="208">
        <v>1172772.9991536788</v>
      </c>
      <c r="AS12" s="208">
        <v>2655750.7971420009</v>
      </c>
      <c r="AT12" s="208">
        <v>3070423.2296355739</v>
      </c>
      <c r="AU12" s="208">
        <v>1780927.4218782731</v>
      </c>
      <c r="AV12" s="208">
        <v>2710391.1181996549</v>
      </c>
      <c r="AW12" s="208">
        <v>2797955.4811718087</v>
      </c>
      <c r="AX12" s="208">
        <v>3421252.6491100504</v>
      </c>
      <c r="AY12" s="208">
        <v>2591498.1986587998</v>
      </c>
      <c r="AZ12" s="208">
        <v>2218265.1486322498</v>
      </c>
      <c r="BA12" s="208">
        <v>1622454.9710013894</v>
      </c>
      <c r="BB12" s="208">
        <v>1516222.7750297145</v>
      </c>
      <c r="BC12" s="208">
        <v>2952368.9959339895</v>
      </c>
      <c r="BD12" s="208">
        <v>3025802.7952061612</v>
      </c>
      <c r="BE12" s="208">
        <v>4096405.5689150072</v>
      </c>
      <c r="BF12" s="208">
        <v>2438595.8707518768</v>
      </c>
      <c r="BG12" s="208">
        <v>3025802.7952061612</v>
      </c>
      <c r="BH12" s="208">
        <v>3783586.4403897529</v>
      </c>
      <c r="BI12" s="208">
        <v>5142504.1907371543</v>
      </c>
      <c r="BJ12" s="208">
        <v>3899238</v>
      </c>
      <c r="BK12" s="208">
        <v>6109149.6704163486</v>
      </c>
      <c r="BL12" s="208">
        <v>6763904.5269922549</v>
      </c>
      <c r="BM12" s="208">
        <v>3899237.9999999995</v>
      </c>
      <c r="BN12" s="208">
        <v>7193233.7402000343</v>
      </c>
      <c r="BO12" s="208">
        <v>9414488.6107408348</v>
      </c>
      <c r="BP12" s="208">
        <v>10670537.416027192</v>
      </c>
      <c r="BQ12" s="208">
        <v>8213403.0731574139</v>
      </c>
      <c r="BR12" s="208">
        <v>10102127.760522032</v>
      </c>
      <c r="BS12" s="208">
        <v>11094752.06054806</v>
      </c>
      <c r="BT12" s="208">
        <v>7350209.309731924</v>
      </c>
      <c r="BU12" s="208">
        <v>7237211.2343524331</v>
      </c>
      <c r="BV12" s="208">
        <v>7654948.4213840682</v>
      </c>
      <c r="BW12" s="208">
        <v>8854543.5970483217</v>
      </c>
      <c r="BX12" s="208">
        <v>9774963.5755982157</v>
      </c>
      <c r="BY12" s="208">
        <v>8796097.8816048913</v>
      </c>
      <c r="BZ12" s="208">
        <v>10544130.982589183</v>
      </c>
      <c r="CA12" s="208">
        <v>7384726.7795138936</v>
      </c>
      <c r="CB12" s="208">
        <v>2161892.4474614849</v>
      </c>
      <c r="CC12" s="208">
        <v>76139.106207125442</v>
      </c>
      <c r="CD12" s="208">
        <v>567294.89675713156</v>
      </c>
      <c r="CE12" s="208">
        <v>307728.45684736944</v>
      </c>
      <c r="CF12" s="208">
        <v>51195.409872153825</v>
      </c>
      <c r="CG12" s="208">
        <v>23138.016100788016</v>
      </c>
      <c r="CH12" s="208">
        <v>33509.479477938621</v>
      </c>
      <c r="CI12" s="208">
        <v>33884.682592461548</v>
      </c>
      <c r="CJ12" s="208">
        <v>22331.965571734709</v>
      </c>
      <c r="CK12" s="208">
        <v>22708.963086938595</v>
      </c>
      <c r="CL12" s="208">
        <v>23870.470418033925</v>
      </c>
      <c r="CM12" s="208">
        <v>26427.013509262437</v>
      </c>
      <c r="CN12" s="208">
        <v>45620.2</v>
      </c>
      <c r="CO12" s="208">
        <v>2659.9353409532832</v>
      </c>
      <c r="CP12" s="208">
        <v>5383.7491607588991</v>
      </c>
      <c r="CQ12" s="208">
        <v>5264.1840634364544</v>
      </c>
      <c r="CR12" s="208">
        <v>12355.530493441725</v>
      </c>
      <c r="CS12" s="208">
        <v>7647.4</v>
      </c>
      <c r="CT12" s="208">
        <v>15020.4</v>
      </c>
      <c r="CU12" s="208">
        <v>5696.1</v>
      </c>
      <c r="CV12" s="208">
        <v>2160.6</v>
      </c>
      <c r="CW12" s="208">
        <v>5146.5555325379355</v>
      </c>
      <c r="CX12" s="208">
        <v>9452</v>
      </c>
      <c r="CY12" s="208">
        <v>7897.5</v>
      </c>
      <c r="CZ12" s="208">
        <v>5696.1</v>
      </c>
      <c r="DA12" s="208">
        <v>7943.9</v>
      </c>
      <c r="DB12" s="208">
        <v>2843.7350295765345</v>
      </c>
      <c r="DC12" s="208">
        <v>2693.9</v>
      </c>
      <c r="DD12" s="208">
        <v>3249.8</v>
      </c>
      <c r="DE12" s="208">
        <v>63245.3</v>
      </c>
      <c r="DF12" s="208">
        <v>23141.200000000001</v>
      </c>
      <c r="DG12" s="208">
        <v>23920.1</v>
      </c>
      <c r="DH12" s="208">
        <v>36345.300000000003</v>
      </c>
      <c r="DI12" s="208">
        <v>11156.9</v>
      </c>
      <c r="DJ12" s="208">
        <v>14309.881844043617</v>
      </c>
      <c r="DK12" s="208">
        <v>17293.8</v>
      </c>
      <c r="DL12" s="208">
        <v>11411.6</v>
      </c>
      <c r="DM12" s="208">
        <v>11775.3</v>
      </c>
      <c r="DN12" s="208">
        <v>2366.6</v>
      </c>
      <c r="DO12" s="208">
        <v>5789.7</v>
      </c>
      <c r="DP12" s="208">
        <v>21941.681750571268</v>
      </c>
      <c r="DQ12" s="209">
        <v>33151.607928805526</v>
      </c>
      <c r="DR12" s="209">
        <v>406490.69600000005</v>
      </c>
      <c r="DS12" s="209">
        <v>41306.612044192647</v>
      </c>
      <c r="DT12" s="209">
        <v>304978.35097903875</v>
      </c>
      <c r="DU12" s="209">
        <v>241551.43000000002</v>
      </c>
      <c r="DV12" s="209">
        <v>5008679.7379342197</v>
      </c>
    </row>
    <row r="13" spans="1:126">
      <c r="A13" s="158" t="s">
        <v>271</v>
      </c>
      <c r="B13" s="11" t="s">
        <v>340</v>
      </c>
      <c r="C13" s="152"/>
      <c r="D13" s="152"/>
      <c r="E13" s="152"/>
      <c r="F13" s="152"/>
      <c r="G13" s="152"/>
      <c r="H13" s="152"/>
      <c r="I13" s="154"/>
      <c r="J13" s="154"/>
      <c r="K13" s="154"/>
      <c r="L13" s="154"/>
      <c r="M13" s="152"/>
      <c r="N13" s="152"/>
      <c r="O13" s="171">
        <f>IF(N13=$N$7,0,MIN(N13,N$12))</f>
        <v>0</v>
      </c>
      <c r="P13" s="152"/>
      <c r="Q13" s="171">
        <f>IF(P13=$N$7,0,MIN(P13,P$12))</f>
        <v>0</v>
      </c>
      <c r="R13" s="152"/>
      <c r="S13" s="171">
        <f>IF(R13=$N$7,0,MIN(R13,R$12))</f>
        <v>0</v>
      </c>
      <c r="T13" s="13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210"/>
      <c r="DR13" s="210"/>
      <c r="DS13" s="210"/>
      <c r="DT13" s="210"/>
      <c r="DU13" s="210"/>
      <c r="DV13" s="210"/>
    </row>
    <row r="14" spans="1:126">
      <c r="A14" s="158"/>
      <c r="B14" s="11" t="s">
        <v>341</v>
      </c>
      <c r="C14" s="153"/>
      <c r="D14" s="153"/>
      <c r="E14" s="153"/>
      <c r="F14" s="153"/>
      <c r="G14" s="153"/>
      <c r="H14" s="153"/>
      <c r="I14" s="155"/>
      <c r="J14" s="155"/>
      <c r="K14" s="155"/>
      <c r="L14" s="155"/>
      <c r="M14" s="153"/>
      <c r="N14" s="153"/>
      <c r="O14" s="169"/>
      <c r="P14" s="153"/>
      <c r="Q14" s="169"/>
      <c r="R14" s="153"/>
      <c r="S14" s="169"/>
      <c r="T14" s="13">
        <f>SUM(U14:DV14)</f>
        <v>0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210"/>
      <c r="DR14" s="210"/>
      <c r="DS14" s="210"/>
      <c r="DT14" s="210"/>
      <c r="DU14" s="210"/>
      <c r="DV14" s="210"/>
    </row>
    <row r="15" spans="1:126">
      <c r="A15" s="158"/>
      <c r="B15" s="11" t="s">
        <v>347</v>
      </c>
      <c r="C15" s="153"/>
      <c r="D15" s="153"/>
      <c r="E15" s="153"/>
      <c r="F15" s="153"/>
      <c r="G15" s="153"/>
      <c r="H15" s="153"/>
      <c r="I15" s="155"/>
      <c r="J15" s="155"/>
      <c r="K15" s="155"/>
      <c r="L15" s="155"/>
      <c r="M15" s="153"/>
      <c r="N15" s="153"/>
      <c r="O15" s="169"/>
      <c r="P15" s="153"/>
      <c r="Q15" s="169"/>
      <c r="R15" s="153"/>
      <c r="S15" s="169"/>
      <c r="T15" s="13"/>
      <c r="U15" s="14">
        <f>IFERROR(U14/U13,0)</f>
        <v>0</v>
      </c>
      <c r="V15" s="14">
        <f t="shared" ref="U15:CF15" si="0">IFERROR(V14/V13,0)</f>
        <v>0</v>
      </c>
      <c r="W15" s="14">
        <f t="shared" si="0"/>
        <v>0</v>
      </c>
      <c r="X15" s="14">
        <f t="shared" si="0"/>
        <v>0</v>
      </c>
      <c r="Y15" s="14">
        <f t="shared" si="0"/>
        <v>0</v>
      </c>
      <c r="Z15" s="14">
        <f t="shared" si="0"/>
        <v>0</v>
      </c>
      <c r="AA15" s="14">
        <f t="shared" si="0"/>
        <v>0</v>
      </c>
      <c r="AB15" s="14">
        <f t="shared" si="0"/>
        <v>0</v>
      </c>
      <c r="AC15" s="14">
        <f t="shared" si="0"/>
        <v>0</v>
      </c>
      <c r="AD15" s="14">
        <f t="shared" si="0"/>
        <v>0</v>
      </c>
      <c r="AE15" s="14">
        <f t="shared" si="0"/>
        <v>0</v>
      </c>
      <c r="AF15" s="14">
        <f t="shared" si="0"/>
        <v>0</v>
      </c>
      <c r="AG15" s="14">
        <f t="shared" si="0"/>
        <v>0</v>
      </c>
      <c r="AH15" s="14">
        <f t="shared" si="0"/>
        <v>0</v>
      </c>
      <c r="AI15" s="14">
        <f t="shared" si="0"/>
        <v>0</v>
      </c>
      <c r="AJ15" s="14">
        <f t="shared" si="0"/>
        <v>0</v>
      </c>
      <c r="AK15" s="14">
        <f t="shared" si="0"/>
        <v>0</v>
      </c>
      <c r="AL15" s="14">
        <f t="shared" si="0"/>
        <v>0</v>
      </c>
      <c r="AM15" s="14">
        <f t="shared" si="0"/>
        <v>0</v>
      </c>
      <c r="AN15" s="14">
        <f t="shared" si="0"/>
        <v>0</v>
      </c>
      <c r="AO15" s="14">
        <f t="shared" si="0"/>
        <v>0</v>
      </c>
      <c r="AP15" s="14">
        <f t="shared" si="0"/>
        <v>0</v>
      </c>
      <c r="AQ15" s="14">
        <f t="shared" si="0"/>
        <v>0</v>
      </c>
      <c r="AR15" s="14">
        <f t="shared" si="0"/>
        <v>0</v>
      </c>
      <c r="AS15" s="14">
        <f t="shared" si="0"/>
        <v>0</v>
      </c>
      <c r="AT15" s="14">
        <f t="shared" si="0"/>
        <v>0</v>
      </c>
      <c r="AU15" s="14">
        <f t="shared" si="0"/>
        <v>0</v>
      </c>
      <c r="AV15" s="14">
        <f t="shared" si="0"/>
        <v>0</v>
      </c>
      <c r="AW15" s="14">
        <f t="shared" si="0"/>
        <v>0</v>
      </c>
      <c r="AX15" s="14">
        <f t="shared" si="0"/>
        <v>0</v>
      </c>
      <c r="AY15" s="14">
        <f t="shared" si="0"/>
        <v>0</v>
      </c>
      <c r="AZ15" s="14">
        <f t="shared" si="0"/>
        <v>0</v>
      </c>
      <c r="BA15" s="14">
        <f t="shared" si="0"/>
        <v>0</v>
      </c>
      <c r="BB15" s="14">
        <f t="shared" si="0"/>
        <v>0</v>
      </c>
      <c r="BC15" s="14">
        <f t="shared" si="0"/>
        <v>0</v>
      </c>
      <c r="BD15" s="14">
        <f t="shared" si="0"/>
        <v>0</v>
      </c>
      <c r="BE15" s="14">
        <f t="shared" si="0"/>
        <v>0</v>
      </c>
      <c r="BF15" s="14">
        <f t="shared" si="0"/>
        <v>0</v>
      </c>
      <c r="BG15" s="14">
        <f t="shared" si="0"/>
        <v>0</v>
      </c>
      <c r="BH15" s="14">
        <f t="shared" si="0"/>
        <v>0</v>
      </c>
      <c r="BI15" s="14">
        <f t="shared" si="0"/>
        <v>0</v>
      </c>
      <c r="BJ15" s="14">
        <f t="shared" si="0"/>
        <v>0</v>
      </c>
      <c r="BK15" s="14">
        <f t="shared" si="0"/>
        <v>0</v>
      </c>
      <c r="BL15" s="14">
        <f t="shared" si="0"/>
        <v>0</v>
      </c>
      <c r="BM15" s="14">
        <f t="shared" si="0"/>
        <v>0</v>
      </c>
      <c r="BN15" s="14">
        <f t="shared" si="0"/>
        <v>0</v>
      </c>
      <c r="BO15" s="14">
        <f t="shared" si="0"/>
        <v>0</v>
      </c>
      <c r="BP15" s="14">
        <f t="shared" si="0"/>
        <v>0</v>
      </c>
      <c r="BQ15" s="14">
        <f t="shared" si="0"/>
        <v>0</v>
      </c>
      <c r="BR15" s="14">
        <f t="shared" si="0"/>
        <v>0</v>
      </c>
      <c r="BS15" s="14">
        <f t="shared" si="0"/>
        <v>0</v>
      </c>
      <c r="BT15" s="14">
        <f t="shared" si="0"/>
        <v>0</v>
      </c>
      <c r="BU15" s="14">
        <f t="shared" si="0"/>
        <v>0</v>
      </c>
      <c r="BV15" s="14">
        <f t="shared" si="0"/>
        <v>0</v>
      </c>
      <c r="BW15" s="14">
        <f t="shared" si="0"/>
        <v>0</v>
      </c>
      <c r="BX15" s="14">
        <f t="shared" si="0"/>
        <v>0</v>
      </c>
      <c r="BY15" s="14">
        <f t="shared" si="0"/>
        <v>0</v>
      </c>
      <c r="BZ15" s="14">
        <f t="shared" si="0"/>
        <v>0</v>
      </c>
      <c r="CA15" s="14">
        <f t="shared" si="0"/>
        <v>0</v>
      </c>
      <c r="CB15" s="14">
        <f t="shared" si="0"/>
        <v>0</v>
      </c>
      <c r="CC15" s="14">
        <f t="shared" si="0"/>
        <v>0</v>
      </c>
      <c r="CD15" s="14">
        <f t="shared" si="0"/>
        <v>0</v>
      </c>
      <c r="CE15" s="14">
        <f t="shared" si="0"/>
        <v>0</v>
      </c>
      <c r="CF15" s="14">
        <f t="shared" si="0"/>
        <v>0</v>
      </c>
      <c r="CG15" s="14">
        <f t="shared" ref="CG15:DP15" si="1">IFERROR(CG14/CG13,0)</f>
        <v>0</v>
      </c>
      <c r="CH15" s="14">
        <f t="shared" si="1"/>
        <v>0</v>
      </c>
      <c r="CI15" s="14">
        <f t="shared" si="1"/>
        <v>0</v>
      </c>
      <c r="CJ15" s="14">
        <f t="shared" si="1"/>
        <v>0</v>
      </c>
      <c r="CK15" s="14">
        <f t="shared" si="1"/>
        <v>0</v>
      </c>
      <c r="CL15" s="14">
        <f t="shared" si="1"/>
        <v>0</v>
      </c>
      <c r="CM15" s="14">
        <f t="shared" si="1"/>
        <v>0</v>
      </c>
      <c r="CN15" s="14">
        <f t="shared" si="1"/>
        <v>0</v>
      </c>
      <c r="CO15" s="14">
        <f t="shared" si="1"/>
        <v>0</v>
      </c>
      <c r="CP15" s="14">
        <f t="shared" si="1"/>
        <v>0</v>
      </c>
      <c r="CQ15" s="14">
        <f t="shared" si="1"/>
        <v>0</v>
      </c>
      <c r="CR15" s="14">
        <f t="shared" si="1"/>
        <v>0</v>
      </c>
      <c r="CS15" s="14">
        <f t="shared" si="1"/>
        <v>0</v>
      </c>
      <c r="CT15" s="14">
        <f t="shared" si="1"/>
        <v>0</v>
      </c>
      <c r="CU15" s="14">
        <f t="shared" si="1"/>
        <v>0</v>
      </c>
      <c r="CV15" s="14">
        <f t="shared" si="1"/>
        <v>0</v>
      </c>
      <c r="CW15" s="14">
        <f t="shared" si="1"/>
        <v>0</v>
      </c>
      <c r="CX15" s="14">
        <f t="shared" si="1"/>
        <v>0</v>
      </c>
      <c r="CY15" s="14">
        <f t="shared" si="1"/>
        <v>0</v>
      </c>
      <c r="CZ15" s="14">
        <f t="shared" si="1"/>
        <v>0</v>
      </c>
      <c r="DA15" s="14">
        <f t="shared" si="1"/>
        <v>0</v>
      </c>
      <c r="DB15" s="14">
        <f t="shared" si="1"/>
        <v>0</v>
      </c>
      <c r="DC15" s="14">
        <f t="shared" si="1"/>
        <v>0</v>
      </c>
      <c r="DD15" s="14">
        <f t="shared" si="1"/>
        <v>0</v>
      </c>
      <c r="DE15" s="14">
        <f t="shared" si="1"/>
        <v>0</v>
      </c>
      <c r="DF15" s="14">
        <f t="shared" si="1"/>
        <v>0</v>
      </c>
      <c r="DG15" s="14">
        <f t="shared" si="1"/>
        <v>0</v>
      </c>
      <c r="DH15" s="14">
        <f t="shared" si="1"/>
        <v>0</v>
      </c>
      <c r="DI15" s="14">
        <f t="shared" si="1"/>
        <v>0</v>
      </c>
      <c r="DJ15" s="14">
        <f t="shared" si="1"/>
        <v>0</v>
      </c>
      <c r="DK15" s="14">
        <f t="shared" si="1"/>
        <v>0</v>
      </c>
      <c r="DL15" s="14">
        <f t="shared" si="1"/>
        <v>0</v>
      </c>
      <c r="DM15" s="14">
        <f t="shared" si="1"/>
        <v>0</v>
      </c>
      <c r="DN15" s="14">
        <f t="shared" si="1"/>
        <v>0</v>
      </c>
      <c r="DO15" s="14">
        <f t="shared" si="1"/>
        <v>0</v>
      </c>
      <c r="DP15" s="14">
        <f t="shared" si="1"/>
        <v>0</v>
      </c>
      <c r="DQ15" s="210">
        <f t="shared" ref="DQ15:DV15" si="2">IFERROR(DQ14/DQ13,0)</f>
        <v>0</v>
      </c>
      <c r="DR15" s="210">
        <f t="shared" si="2"/>
        <v>0</v>
      </c>
      <c r="DS15" s="210">
        <f t="shared" si="2"/>
        <v>0</v>
      </c>
      <c r="DT15" s="210">
        <f t="shared" si="2"/>
        <v>0</v>
      </c>
      <c r="DU15" s="210">
        <f t="shared" si="2"/>
        <v>0</v>
      </c>
      <c r="DV15" s="210">
        <f t="shared" si="2"/>
        <v>0</v>
      </c>
    </row>
    <row r="16" spans="1:126">
      <c r="A16" s="158"/>
      <c r="B16" s="12" t="s">
        <v>348</v>
      </c>
      <c r="C16" s="172"/>
      <c r="D16" s="172"/>
      <c r="E16" s="172"/>
      <c r="F16" s="172"/>
      <c r="G16" s="172"/>
      <c r="H16" s="172"/>
      <c r="I16" s="173"/>
      <c r="J16" s="173"/>
      <c r="K16" s="173"/>
      <c r="L16" s="173"/>
      <c r="M16" s="172"/>
      <c r="N16" s="172"/>
      <c r="O16" s="170"/>
      <c r="P16" s="172"/>
      <c r="Q16" s="170"/>
      <c r="R16" s="172"/>
      <c r="S16" s="170"/>
      <c r="T16" s="13">
        <f>SUM(U16:DV16)</f>
        <v>0</v>
      </c>
      <c r="U16" s="14">
        <f>MIN(U$12,U15)*U13</f>
        <v>0</v>
      </c>
      <c r="V16" s="14">
        <f t="shared" ref="V16:CG16" si="3">MIN(V$12,V15)*V13</f>
        <v>0</v>
      </c>
      <c r="W16" s="14">
        <f t="shared" si="3"/>
        <v>0</v>
      </c>
      <c r="X16" s="14">
        <f t="shared" si="3"/>
        <v>0</v>
      </c>
      <c r="Y16" s="14">
        <f t="shared" si="3"/>
        <v>0</v>
      </c>
      <c r="Z16" s="14">
        <f t="shared" si="3"/>
        <v>0</v>
      </c>
      <c r="AA16" s="14">
        <f t="shared" si="3"/>
        <v>0</v>
      </c>
      <c r="AB16" s="14">
        <f t="shared" si="3"/>
        <v>0</v>
      </c>
      <c r="AC16" s="14">
        <f t="shared" si="3"/>
        <v>0</v>
      </c>
      <c r="AD16" s="14">
        <f t="shared" si="3"/>
        <v>0</v>
      </c>
      <c r="AE16" s="14">
        <f t="shared" si="3"/>
        <v>0</v>
      </c>
      <c r="AF16" s="14">
        <f t="shared" si="3"/>
        <v>0</v>
      </c>
      <c r="AG16" s="14">
        <f t="shared" si="3"/>
        <v>0</v>
      </c>
      <c r="AH16" s="14">
        <f t="shared" si="3"/>
        <v>0</v>
      </c>
      <c r="AI16" s="14">
        <f t="shared" si="3"/>
        <v>0</v>
      </c>
      <c r="AJ16" s="14">
        <f t="shared" si="3"/>
        <v>0</v>
      </c>
      <c r="AK16" s="14">
        <f t="shared" si="3"/>
        <v>0</v>
      </c>
      <c r="AL16" s="14">
        <f t="shared" si="3"/>
        <v>0</v>
      </c>
      <c r="AM16" s="14">
        <f t="shared" si="3"/>
        <v>0</v>
      </c>
      <c r="AN16" s="14">
        <f t="shared" si="3"/>
        <v>0</v>
      </c>
      <c r="AO16" s="14">
        <f t="shared" si="3"/>
        <v>0</v>
      </c>
      <c r="AP16" s="14">
        <f t="shared" si="3"/>
        <v>0</v>
      </c>
      <c r="AQ16" s="14">
        <f t="shared" si="3"/>
        <v>0</v>
      </c>
      <c r="AR16" s="14">
        <f t="shared" si="3"/>
        <v>0</v>
      </c>
      <c r="AS16" s="14">
        <f t="shared" si="3"/>
        <v>0</v>
      </c>
      <c r="AT16" s="14">
        <f t="shared" si="3"/>
        <v>0</v>
      </c>
      <c r="AU16" s="14">
        <f t="shared" si="3"/>
        <v>0</v>
      </c>
      <c r="AV16" s="14">
        <f t="shared" si="3"/>
        <v>0</v>
      </c>
      <c r="AW16" s="14">
        <f t="shared" si="3"/>
        <v>0</v>
      </c>
      <c r="AX16" s="14">
        <f t="shared" si="3"/>
        <v>0</v>
      </c>
      <c r="AY16" s="14">
        <f t="shared" si="3"/>
        <v>0</v>
      </c>
      <c r="AZ16" s="14">
        <f t="shared" si="3"/>
        <v>0</v>
      </c>
      <c r="BA16" s="14">
        <f t="shared" si="3"/>
        <v>0</v>
      </c>
      <c r="BB16" s="14">
        <f t="shared" si="3"/>
        <v>0</v>
      </c>
      <c r="BC16" s="14">
        <f t="shared" si="3"/>
        <v>0</v>
      </c>
      <c r="BD16" s="14">
        <f t="shared" si="3"/>
        <v>0</v>
      </c>
      <c r="BE16" s="14">
        <f t="shared" si="3"/>
        <v>0</v>
      </c>
      <c r="BF16" s="14">
        <f t="shared" si="3"/>
        <v>0</v>
      </c>
      <c r="BG16" s="14">
        <f t="shared" si="3"/>
        <v>0</v>
      </c>
      <c r="BH16" s="14">
        <f t="shared" si="3"/>
        <v>0</v>
      </c>
      <c r="BI16" s="14">
        <f t="shared" si="3"/>
        <v>0</v>
      </c>
      <c r="BJ16" s="14">
        <f t="shared" si="3"/>
        <v>0</v>
      </c>
      <c r="BK16" s="14">
        <f t="shared" si="3"/>
        <v>0</v>
      </c>
      <c r="BL16" s="14">
        <f t="shared" si="3"/>
        <v>0</v>
      </c>
      <c r="BM16" s="14">
        <f t="shared" si="3"/>
        <v>0</v>
      </c>
      <c r="BN16" s="14">
        <f t="shared" si="3"/>
        <v>0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14">
        <f t="shared" si="3"/>
        <v>0</v>
      </c>
      <c r="BV16" s="14">
        <f t="shared" si="3"/>
        <v>0</v>
      </c>
      <c r="BW16" s="14">
        <f t="shared" si="3"/>
        <v>0</v>
      </c>
      <c r="BX16" s="14">
        <f t="shared" si="3"/>
        <v>0</v>
      </c>
      <c r="BY16" s="14">
        <f t="shared" si="3"/>
        <v>0</v>
      </c>
      <c r="BZ16" s="14">
        <f t="shared" si="3"/>
        <v>0</v>
      </c>
      <c r="CA16" s="14">
        <f t="shared" si="3"/>
        <v>0</v>
      </c>
      <c r="CB16" s="14">
        <f t="shared" si="3"/>
        <v>0</v>
      </c>
      <c r="CC16" s="14">
        <f t="shared" si="3"/>
        <v>0</v>
      </c>
      <c r="CD16" s="14">
        <f t="shared" si="3"/>
        <v>0</v>
      </c>
      <c r="CE16" s="14">
        <f t="shared" si="3"/>
        <v>0</v>
      </c>
      <c r="CF16" s="14">
        <f t="shared" si="3"/>
        <v>0</v>
      </c>
      <c r="CG16" s="14">
        <f t="shared" si="3"/>
        <v>0</v>
      </c>
      <c r="CH16" s="14">
        <f t="shared" ref="CH16:DP16" si="4">MIN(CH$12,CH15)*CH13</f>
        <v>0</v>
      </c>
      <c r="CI16" s="14">
        <f t="shared" si="4"/>
        <v>0</v>
      </c>
      <c r="CJ16" s="14">
        <f t="shared" si="4"/>
        <v>0</v>
      </c>
      <c r="CK16" s="14">
        <f t="shared" si="4"/>
        <v>0</v>
      </c>
      <c r="CL16" s="14">
        <f t="shared" si="4"/>
        <v>0</v>
      </c>
      <c r="CM16" s="14">
        <f t="shared" si="4"/>
        <v>0</v>
      </c>
      <c r="CN16" s="14">
        <f t="shared" si="4"/>
        <v>0</v>
      </c>
      <c r="CO16" s="14">
        <f t="shared" si="4"/>
        <v>0</v>
      </c>
      <c r="CP16" s="14">
        <f t="shared" si="4"/>
        <v>0</v>
      </c>
      <c r="CQ16" s="14">
        <f t="shared" si="4"/>
        <v>0</v>
      </c>
      <c r="CR16" s="14">
        <f t="shared" si="4"/>
        <v>0</v>
      </c>
      <c r="CS16" s="14">
        <f t="shared" si="4"/>
        <v>0</v>
      </c>
      <c r="CT16" s="14">
        <f t="shared" si="4"/>
        <v>0</v>
      </c>
      <c r="CU16" s="14">
        <f t="shared" si="4"/>
        <v>0</v>
      </c>
      <c r="CV16" s="14">
        <f t="shared" si="4"/>
        <v>0</v>
      </c>
      <c r="CW16" s="14">
        <f t="shared" si="4"/>
        <v>0</v>
      </c>
      <c r="CX16" s="14">
        <f t="shared" si="4"/>
        <v>0</v>
      </c>
      <c r="CY16" s="14">
        <f t="shared" si="4"/>
        <v>0</v>
      </c>
      <c r="CZ16" s="14">
        <f t="shared" si="4"/>
        <v>0</v>
      </c>
      <c r="DA16" s="14">
        <f t="shared" si="4"/>
        <v>0</v>
      </c>
      <c r="DB16" s="14">
        <f t="shared" si="4"/>
        <v>0</v>
      </c>
      <c r="DC16" s="14">
        <f t="shared" si="4"/>
        <v>0</v>
      </c>
      <c r="DD16" s="14">
        <f t="shared" si="4"/>
        <v>0</v>
      </c>
      <c r="DE16" s="14">
        <f t="shared" si="4"/>
        <v>0</v>
      </c>
      <c r="DF16" s="14">
        <f t="shared" si="4"/>
        <v>0</v>
      </c>
      <c r="DG16" s="14">
        <f t="shared" si="4"/>
        <v>0</v>
      </c>
      <c r="DH16" s="14">
        <f t="shared" si="4"/>
        <v>0</v>
      </c>
      <c r="DI16" s="14">
        <f t="shared" si="4"/>
        <v>0</v>
      </c>
      <c r="DJ16" s="14">
        <f t="shared" si="4"/>
        <v>0</v>
      </c>
      <c r="DK16" s="14">
        <f t="shared" si="4"/>
        <v>0</v>
      </c>
      <c r="DL16" s="14">
        <f t="shared" si="4"/>
        <v>0</v>
      </c>
      <c r="DM16" s="14">
        <f t="shared" si="4"/>
        <v>0</v>
      </c>
      <c r="DN16" s="14">
        <f t="shared" si="4"/>
        <v>0</v>
      </c>
      <c r="DO16" s="14">
        <f t="shared" si="4"/>
        <v>0</v>
      </c>
      <c r="DP16" s="14">
        <f t="shared" si="4"/>
        <v>0</v>
      </c>
      <c r="DQ16" s="210">
        <f t="shared" ref="DQ16:DV16" si="5">MIN(DQ$12,DQ15)*DQ13</f>
        <v>0</v>
      </c>
      <c r="DR16" s="210">
        <f t="shared" si="5"/>
        <v>0</v>
      </c>
      <c r="DS16" s="210">
        <f t="shared" si="5"/>
        <v>0</v>
      </c>
      <c r="DT16" s="210">
        <f t="shared" si="5"/>
        <v>0</v>
      </c>
      <c r="DU16" s="210">
        <f t="shared" si="5"/>
        <v>0</v>
      </c>
      <c r="DV16" s="210">
        <f t="shared" si="5"/>
        <v>0</v>
      </c>
    </row>
    <row r="17" spans="1:126">
      <c r="A17" s="158" t="s">
        <v>272</v>
      </c>
      <c r="B17" s="11" t="s">
        <v>340</v>
      </c>
      <c r="C17" s="152"/>
      <c r="D17" s="152"/>
      <c r="E17" s="152"/>
      <c r="F17" s="152"/>
      <c r="G17" s="152"/>
      <c r="H17" s="152"/>
      <c r="I17" s="154"/>
      <c r="J17" s="154"/>
      <c r="K17" s="154"/>
      <c r="L17" s="154"/>
      <c r="M17" s="152"/>
      <c r="N17" s="152"/>
      <c r="O17" s="171">
        <f t="shared" ref="O17:Q17" si="6">IF(N17=$N$7,0,MIN(N17,N$12))</f>
        <v>0</v>
      </c>
      <c r="P17" s="152"/>
      <c r="Q17" s="171">
        <f t="shared" si="6"/>
        <v>0</v>
      </c>
      <c r="R17" s="152"/>
      <c r="S17" s="171">
        <f t="shared" ref="S17" si="7">IF(R17=$N$7,0,MIN(R17,R$12))</f>
        <v>0</v>
      </c>
      <c r="T17" s="13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210"/>
      <c r="DR17" s="210"/>
      <c r="DS17" s="210"/>
      <c r="DT17" s="210"/>
      <c r="DU17" s="210"/>
      <c r="DV17" s="210"/>
    </row>
    <row r="18" spans="1:126">
      <c r="A18" s="158"/>
      <c r="B18" s="11" t="s">
        <v>341</v>
      </c>
      <c r="C18" s="153"/>
      <c r="D18" s="153"/>
      <c r="E18" s="153"/>
      <c r="F18" s="153"/>
      <c r="G18" s="153"/>
      <c r="H18" s="153"/>
      <c r="I18" s="155"/>
      <c r="J18" s="155"/>
      <c r="K18" s="155"/>
      <c r="L18" s="155"/>
      <c r="M18" s="153"/>
      <c r="N18" s="153"/>
      <c r="O18" s="169"/>
      <c r="P18" s="153"/>
      <c r="Q18" s="169"/>
      <c r="R18" s="153"/>
      <c r="S18" s="169"/>
      <c r="T18" s="13">
        <f>SUM(U18:DV18)</f>
        <v>0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210"/>
      <c r="DR18" s="210"/>
      <c r="DS18" s="210"/>
      <c r="DT18" s="210"/>
      <c r="DU18" s="210"/>
      <c r="DV18" s="210"/>
    </row>
    <row r="19" spans="1:126">
      <c r="A19" s="158"/>
      <c r="B19" s="11" t="s">
        <v>347</v>
      </c>
      <c r="C19" s="153"/>
      <c r="D19" s="153"/>
      <c r="E19" s="153"/>
      <c r="F19" s="153"/>
      <c r="G19" s="153"/>
      <c r="H19" s="153"/>
      <c r="I19" s="155"/>
      <c r="J19" s="155"/>
      <c r="K19" s="155"/>
      <c r="L19" s="155"/>
      <c r="M19" s="153"/>
      <c r="N19" s="153"/>
      <c r="O19" s="169"/>
      <c r="P19" s="153"/>
      <c r="Q19" s="169"/>
      <c r="R19" s="153"/>
      <c r="S19" s="169"/>
      <c r="T19" s="13"/>
      <c r="U19" s="14">
        <f t="shared" ref="U19:CF19" si="8">IFERROR(U18/U17,0)</f>
        <v>0</v>
      </c>
      <c r="V19" s="14">
        <f t="shared" si="8"/>
        <v>0</v>
      </c>
      <c r="W19" s="14">
        <f t="shared" si="8"/>
        <v>0</v>
      </c>
      <c r="X19" s="14">
        <f t="shared" si="8"/>
        <v>0</v>
      </c>
      <c r="Y19" s="14">
        <f t="shared" si="8"/>
        <v>0</v>
      </c>
      <c r="Z19" s="14">
        <f t="shared" si="8"/>
        <v>0</v>
      </c>
      <c r="AA19" s="14">
        <f t="shared" si="8"/>
        <v>0</v>
      </c>
      <c r="AB19" s="14">
        <f t="shared" si="8"/>
        <v>0</v>
      </c>
      <c r="AC19" s="14">
        <f t="shared" si="8"/>
        <v>0</v>
      </c>
      <c r="AD19" s="14">
        <f t="shared" si="8"/>
        <v>0</v>
      </c>
      <c r="AE19" s="14">
        <f t="shared" si="8"/>
        <v>0</v>
      </c>
      <c r="AF19" s="14">
        <f t="shared" si="8"/>
        <v>0</v>
      </c>
      <c r="AG19" s="14">
        <f t="shared" si="8"/>
        <v>0</v>
      </c>
      <c r="AH19" s="14">
        <f t="shared" si="8"/>
        <v>0</v>
      </c>
      <c r="AI19" s="14">
        <f t="shared" si="8"/>
        <v>0</v>
      </c>
      <c r="AJ19" s="14">
        <f t="shared" si="8"/>
        <v>0</v>
      </c>
      <c r="AK19" s="14">
        <f t="shared" si="8"/>
        <v>0</v>
      </c>
      <c r="AL19" s="14">
        <f t="shared" si="8"/>
        <v>0</v>
      </c>
      <c r="AM19" s="14">
        <f t="shared" si="8"/>
        <v>0</v>
      </c>
      <c r="AN19" s="14">
        <f t="shared" si="8"/>
        <v>0</v>
      </c>
      <c r="AO19" s="14">
        <f t="shared" si="8"/>
        <v>0</v>
      </c>
      <c r="AP19" s="14">
        <f t="shared" si="8"/>
        <v>0</v>
      </c>
      <c r="AQ19" s="14">
        <f t="shared" si="8"/>
        <v>0</v>
      </c>
      <c r="AR19" s="14">
        <f t="shared" si="8"/>
        <v>0</v>
      </c>
      <c r="AS19" s="14">
        <f t="shared" si="8"/>
        <v>0</v>
      </c>
      <c r="AT19" s="14">
        <f t="shared" si="8"/>
        <v>0</v>
      </c>
      <c r="AU19" s="14">
        <f t="shared" si="8"/>
        <v>0</v>
      </c>
      <c r="AV19" s="14">
        <f t="shared" si="8"/>
        <v>0</v>
      </c>
      <c r="AW19" s="14">
        <f t="shared" si="8"/>
        <v>0</v>
      </c>
      <c r="AX19" s="14">
        <f t="shared" si="8"/>
        <v>0</v>
      </c>
      <c r="AY19" s="14">
        <f t="shared" si="8"/>
        <v>0</v>
      </c>
      <c r="AZ19" s="14">
        <f t="shared" si="8"/>
        <v>0</v>
      </c>
      <c r="BA19" s="14">
        <f t="shared" si="8"/>
        <v>0</v>
      </c>
      <c r="BB19" s="14">
        <f t="shared" si="8"/>
        <v>0</v>
      </c>
      <c r="BC19" s="14">
        <f t="shared" si="8"/>
        <v>0</v>
      </c>
      <c r="BD19" s="14">
        <f t="shared" si="8"/>
        <v>0</v>
      </c>
      <c r="BE19" s="14">
        <f t="shared" si="8"/>
        <v>0</v>
      </c>
      <c r="BF19" s="14">
        <f t="shared" si="8"/>
        <v>0</v>
      </c>
      <c r="BG19" s="14">
        <f t="shared" si="8"/>
        <v>0</v>
      </c>
      <c r="BH19" s="14">
        <f t="shared" si="8"/>
        <v>0</v>
      </c>
      <c r="BI19" s="14">
        <f t="shared" si="8"/>
        <v>0</v>
      </c>
      <c r="BJ19" s="14">
        <f t="shared" si="8"/>
        <v>0</v>
      </c>
      <c r="BK19" s="14">
        <f t="shared" si="8"/>
        <v>0</v>
      </c>
      <c r="BL19" s="14">
        <f t="shared" si="8"/>
        <v>0</v>
      </c>
      <c r="BM19" s="14">
        <f t="shared" si="8"/>
        <v>0</v>
      </c>
      <c r="BN19" s="14">
        <f t="shared" si="8"/>
        <v>0</v>
      </c>
      <c r="BO19" s="14">
        <f t="shared" si="8"/>
        <v>0</v>
      </c>
      <c r="BP19" s="14">
        <f t="shared" si="8"/>
        <v>0</v>
      </c>
      <c r="BQ19" s="14">
        <f t="shared" si="8"/>
        <v>0</v>
      </c>
      <c r="BR19" s="14">
        <f t="shared" si="8"/>
        <v>0</v>
      </c>
      <c r="BS19" s="14">
        <f t="shared" si="8"/>
        <v>0</v>
      </c>
      <c r="BT19" s="14">
        <f t="shared" si="8"/>
        <v>0</v>
      </c>
      <c r="BU19" s="14">
        <f t="shared" si="8"/>
        <v>0</v>
      </c>
      <c r="BV19" s="14">
        <f t="shared" si="8"/>
        <v>0</v>
      </c>
      <c r="BW19" s="14">
        <f t="shared" si="8"/>
        <v>0</v>
      </c>
      <c r="BX19" s="14">
        <f t="shared" si="8"/>
        <v>0</v>
      </c>
      <c r="BY19" s="14">
        <f t="shared" si="8"/>
        <v>0</v>
      </c>
      <c r="BZ19" s="14">
        <f t="shared" si="8"/>
        <v>0</v>
      </c>
      <c r="CA19" s="14">
        <f t="shared" si="8"/>
        <v>0</v>
      </c>
      <c r="CB19" s="14">
        <f t="shared" si="8"/>
        <v>0</v>
      </c>
      <c r="CC19" s="14">
        <f t="shared" si="8"/>
        <v>0</v>
      </c>
      <c r="CD19" s="14">
        <f t="shared" si="8"/>
        <v>0</v>
      </c>
      <c r="CE19" s="14">
        <f t="shared" si="8"/>
        <v>0</v>
      </c>
      <c r="CF19" s="14">
        <f t="shared" si="8"/>
        <v>0</v>
      </c>
      <c r="CG19" s="14">
        <f t="shared" ref="CG19:DP19" si="9">IFERROR(CG18/CG17,0)</f>
        <v>0</v>
      </c>
      <c r="CH19" s="14">
        <f t="shared" si="9"/>
        <v>0</v>
      </c>
      <c r="CI19" s="14">
        <f t="shared" si="9"/>
        <v>0</v>
      </c>
      <c r="CJ19" s="14">
        <f t="shared" si="9"/>
        <v>0</v>
      </c>
      <c r="CK19" s="14">
        <f t="shared" si="9"/>
        <v>0</v>
      </c>
      <c r="CL19" s="14">
        <f t="shared" si="9"/>
        <v>0</v>
      </c>
      <c r="CM19" s="14">
        <f t="shared" si="9"/>
        <v>0</v>
      </c>
      <c r="CN19" s="14">
        <f t="shared" si="9"/>
        <v>0</v>
      </c>
      <c r="CO19" s="14">
        <f t="shared" si="9"/>
        <v>0</v>
      </c>
      <c r="CP19" s="14">
        <f t="shared" si="9"/>
        <v>0</v>
      </c>
      <c r="CQ19" s="14">
        <f t="shared" si="9"/>
        <v>0</v>
      </c>
      <c r="CR19" s="14">
        <f t="shared" si="9"/>
        <v>0</v>
      </c>
      <c r="CS19" s="14">
        <f t="shared" si="9"/>
        <v>0</v>
      </c>
      <c r="CT19" s="14">
        <f t="shared" si="9"/>
        <v>0</v>
      </c>
      <c r="CU19" s="14">
        <f t="shared" si="9"/>
        <v>0</v>
      </c>
      <c r="CV19" s="14">
        <f t="shared" si="9"/>
        <v>0</v>
      </c>
      <c r="CW19" s="14">
        <f t="shared" si="9"/>
        <v>0</v>
      </c>
      <c r="CX19" s="14">
        <f t="shared" si="9"/>
        <v>0</v>
      </c>
      <c r="CY19" s="14">
        <f t="shared" si="9"/>
        <v>0</v>
      </c>
      <c r="CZ19" s="14">
        <f t="shared" si="9"/>
        <v>0</v>
      </c>
      <c r="DA19" s="14">
        <f t="shared" si="9"/>
        <v>0</v>
      </c>
      <c r="DB19" s="14">
        <f t="shared" si="9"/>
        <v>0</v>
      </c>
      <c r="DC19" s="14">
        <f t="shared" si="9"/>
        <v>0</v>
      </c>
      <c r="DD19" s="14">
        <f t="shared" si="9"/>
        <v>0</v>
      </c>
      <c r="DE19" s="14">
        <f t="shared" si="9"/>
        <v>0</v>
      </c>
      <c r="DF19" s="14">
        <f t="shared" si="9"/>
        <v>0</v>
      </c>
      <c r="DG19" s="14">
        <f t="shared" si="9"/>
        <v>0</v>
      </c>
      <c r="DH19" s="14">
        <f t="shared" si="9"/>
        <v>0</v>
      </c>
      <c r="DI19" s="14">
        <f t="shared" si="9"/>
        <v>0</v>
      </c>
      <c r="DJ19" s="14">
        <f t="shared" si="9"/>
        <v>0</v>
      </c>
      <c r="DK19" s="14">
        <f t="shared" si="9"/>
        <v>0</v>
      </c>
      <c r="DL19" s="14">
        <f t="shared" si="9"/>
        <v>0</v>
      </c>
      <c r="DM19" s="14">
        <f t="shared" si="9"/>
        <v>0</v>
      </c>
      <c r="DN19" s="14">
        <f t="shared" si="9"/>
        <v>0</v>
      </c>
      <c r="DO19" s="14">
        <f t="shared" si="9"/>
        <v>0</v>
      </c>
      <c r="DP19" s="14">
        <f t="shared" si="9"/>
        <v>0</v>
      </c>
      <c r="DQ19" s="210">
        <f t="shared" ref="DQ19:DV19" si="10">IFERROR(DQ18/DQ17,0)</f>
        <v>0</v>
      </c>
      <c r="DR19" s="210">
        <f t="shared" si="10"/>
        <v>0</v>
      </c>
      <c r="DS19" s="210">
        <f t="shared" si="10"/>
        <v>0</v>
      </c>
      <c r="DT19" s="210">
        <f t="shared" si="10"/>
        <v>0</v>
      </c>
      <c r="DU19" s="210">
        <f t="shared" si="10"/>
        <v>0</v>
      </c>
      <c r="DV19" s="210">
        <f t="shared" si="10"/>
        <v>0</v>
      </c>
    </row>
    <row r="20" spans="1:126">
      <c r="A20" s="158"/>
      <c r="B20" s="12" t="s">
        <v>348</v>
      </c>
      <c r="C20" s="172"/>
      <c r="D20" s="172"/>
      <c r="E20" s="172"/>
      <c r="F20" s="172"/>
      <c r="G20" s="172"/>
      <c r="H20" s="172"/>
      <c r="I20" s="173"/>
      <c r="J20" s="173"/>
      <c r="K20" s="173"/>
      <c r="L20" s="173"/>
      <c r="M20" s="172"/>
      <c r="N20" s="172"/>
      <c r="O20" s="170"/>
      <c r="P20" s="172"/>
      <c r="Q20" s="170"/>
      <c r="R20" s="172"/>
      <c r="S20" s="170"/>
      <c r="T20" s="13">
        <f>SUM(U20:DV20)</f>
        <v>0</v>
      </c>
      <c r="U20" s="14">
        <f>MIN(U$12,U19)*U17</f>
        <v>0</v>
      </c>
      <c r="V20" s="14">
        <f t="shared" ref="V20:CG20" si="11">MIN(V$12,V19)*V17</f>
        <v>0</v>
      </c>
      <c r="W20" s="14">
        <f t="shared" si="11"/>
        <v>0</v>
      </c>
      <c r="X20" s="14">
        <f t="shared" si="11"/>
        <v>0</v>
      </c>
      <c r="Y20" s="14">
        <f t="shared" si="11"/>
        <v>0</v>
      </c>
      <c r="Z20" s="14">
        <f t="shared" si="11"/>
        <v>0</v>
      </c>
      <c r="AA20" s="14">
        <f t="shared" si="11"/>
        <v>0</v>
      </c>
      <c r="AB20" s="14">
        <f t="shared" si="11"/>
        <v>0</v>
      </c>
      <c r="AC20" s="14">
        <f t="shared" si="11"/>
        <v>0</v>
      </c>
      <c r="AD20" s="14">
        <f t="shared" si="11"/>
        <v>0</v>
      </c>
      <c r="AE20" s="14">
        <f t="shared" si="11"/>
        <v>0</v>
      </c>
      <c r="AF20" s="14">
        <f t="shared" si="11"/>
        <v>0</v>
      </c>
      <c r="AG20" s="14">
        <f t="shared" si="11"/>
        <v>0</v>
      </c>
      <c r="AH20" s="14">
        <f t="shared" si="11"/>
        <v>0</v>
      </c>
      <c r="AI20" s="14">
        <f t="shared" si="11"/>
        <v>0</v>
      </c>
      <c r="AJ20" s="14">
        <f t="shared" si="11"/>
        <v>0</v>
      </c>
      <c r="AK20" s="14">
        <f t="shared" si="11"/>
        <v>0</v>
      </c>
      <c r="AL20" s="14">
        <f t="shared" si="11"/>
        <v>0</v>
      </c>
      <c r="AM20" s="14">
        <f t="shared" si="11"/>
        <v>0</v>
      </c>
      <c r="AN20" s="14">
        <f t="shared" si="11"/>
        <v>0</v>
      </c>
      <c r="AO20" s="14">
        <f t="shared" si="11"/>
        <v>0</v>
      </c>
      <c r="AP20" s="14">
        <f t="shared" si="11"/>
        <v>0</v>
      </c>
      <c r="AQ20" s="14">
        <f t="shared" si="11"/>
        <v>0</v>
      </c>
      <c r="AR20" s="14">
        <f t="shared" si="11"/>
        <v>0</v>
      </c>
      <c r="AS20" s="14">
        <f t="shared" si="11"/>
        <v>0</v>
      </c>
      <c r="AT20" s="14">
        <f t="shared" si="11"/>
        <v>0</v>
      </c>
      <c r="AU20" s="14">
        <f t="shared" si="11"/>
        <v>0</v>
      </c>
      <c r="AV20" s="14">
        <f t="shared" si="11"/>
        <v>0</v>
      </c>
      <c r="AW20" s="14">
        <f t="shared" si="11"/>
        <v>0</v>
      </c>
      <c r="AX20" s="14">
        <f t="shared" si="11"/>
        <v>0</v>
      </c>
      <c r="AY20" s="14">
        <f t="shared" si="11"/>
        <v>0</v>
      </c>
      <c r="AZ20" s="14">
        <f t="shared" si="11"/>
        <v>0</v>
      </c>
      <c r="BA20" s="14">
        <f t="shared" si="11"/>
        <v>0</v>
      </c>
      <c r="BB20" s="14">
        <f t="shared" si="11"/>
        <v>0</v>
      </c>
      <c r="BC20" s="14">
        <f t="shared" si="11"/>
        <v>0</v>
      </c>
      <c r="BD20" s="14">
        <f t="shared" si="11"/>
        <v>0</v>
      </c>
      <c r="BE20" s="14">
        <f t="shared" si="11"/>
        <v>0</v>
      </c>
      <c r="BF20" s="14">
        <f t="shared" si="11"/>
        <v>0</v>
      </c>
      <c r="BG20" s="14">
        <f t="shared" si="11"/>
        <v>0</v>
      </c>
      <c r="BH20" s="14">
        <f t="shared" si="11"/>
        <v>0</v>
      </c>
      <c r="BI20" s="14">
        <f t="shared" si="11"/>
        <v>0</v>
      </c>
      <c r="BJ20" s="14">
        <f t="shared" si="11"/>
        <v>0</v>
      </c>
      <c r="BK20" s="14">
        <f t="shared" si="11"/>
        <v>0</v>
      </c>
      <c r="BL20" s="14">
        <f t="shared" si="11"/>
        <v>0</v>
      </c>
      <c r="BM20" s="14">
        <f t="shared" si="11"/>
        <v>0</v>
      </c>
      <c r="BN20" s="14">
        <f t="shared" si="11"/>
        <v>0</v>
      </c>
      <c r="BO20" s="14">
        <f t="shared" si="11"/>
        <v>0</v>
      </c>
      <c r="BP20" s="14">
        <f t="shared" si="11"/>
        <v>0</v>
      </c>
      <c r="BQ20" s="14">
        <f t="shared" si="11"/>
        <v>0</v>
      </c>
      <c r="BR20" s="14">
        <f t="shared" si="11"/>
        <v>0</v>
      </c>
      <c r="BS20" s="14">
        <f t="shared" si="11"/>
        <v>0</v>
      </c>
      <c r="BT20" s="14">
        <f t="shared" si="11"/>
        <v>0</v>
      </c>
      <c r="BU20" s="14">
        <f t="shared" si="11"/>
        <v>0</v>
      </c>
      <c r="BV20" s="14">
        <f t="shared" si="11"/>
        <v>0</v>
      </c>
      <c r="BW20" s="14">
        <f t="shared" si="11"/>
        <v>0</v>
      </c>
      <c r="BX20" s="14">
        <f t="shared" si="11"/>
        <v>0</v>
      </c>
      <c r="BY20" s="14">
        <f t="shared" si="11"/>
        <v>0</v>
      </c>
      <c r="BZ20" s="14">
        <f t="shared" si="11"/>
        <v>0</v>
      </c>
      <c r="CA20" s="14">
        <f t="shared" si="11"/>
        <v>0</v>
      </c>
      <c r="CB20" s="14">
        <f t="shared" si="11"/>
        <v>0</v>
      </c>
      <c r="CC20" s="14">
        <f t="shared" si="11"/>
        <v>0</v>
      </c>
      <c r="CD20" s="14">
        <f t="shared" si="11"/>
        <v>0</v>
      </c>
      <c r="CE20" s="14">
        <f t="shared" si="11"/>
        <v>0</v>
      </c>
      <c r="CF20" s="14">
        <f t="shared" si="11"/>
        <v>0</v>
      </c>
      <c r="CG20" s="14">
        <f t="shared" si="11"/>
        <v>0</v>
      </c>
      <c r="CH20" s="14">
        <f t="shared" ref="CH20:DP20" si="12">MIN(CH$12,CH19)*CH17</f>
        <v>0</v>
      </c>
      <c r="CI20" s="14">
        <f t="shared" si="12"/>
        <v>0</v>
      </c>
      <c r="CJ20" s="14">
        <f t="shared" si="12"/>
        <v>0</v>
      </c>
      <c r="CK20" s="14">
        <f t="shared" si="12"/>
        <v>0</v>
      </c>
      <c r="CL20" s="14">
        <f t="shared" si="12"/>
        <v>0</v>
      </c>
      <c r="CM20" s="14">
        <f t="shared" si="12"/>
        <v>0</v>
      </c>
      <c r="CN20" s="14">
        <f t="shared" si="12"/>
        <v>0</v>
      </c>
      <c r="CO20" s="14">
        <f t="shared" si="12"/>
        <v>0</v>
      </c>
      <c r="CP20" s="14">
        <f t="shared" si="12"/>
        <v>0</v>
      </c>
      <c r="CQ20" s="14">
        <f t="shared" si="12"/>
        <v>0</v>
      </c>
      <c r="CR20" s="14">
        <f t="shared" si="12"/>
        <v>0</v>
      </c>
      <c r="CS20" s="14">
        <f t="shared" si="12"/>
        <v>0</v>
      </c>
      <c r="CT20" s="14">
        <f t="shared" si="12"/>
        <v>0</v>
      </c>
      <c r="CU20" s="14">
        <f t="shared" si="12"/>
        <v>0</v>
      </c>
      <c r="CV20" s="14">
        <f t="shared" si="12"/>
        <v>0</v>
      </c>
      <c r="CW20" s="14">
        <f t="shared" si="12"/>
        <v>0</v>
      </c>
      <c r="CX20" s="14">
        <f t="shared" si="12"/>
        <v>0</v>
      </c>
      <c r="CY20" s="14">
        <f t="shared" si="12"/>
        <v>0</v>
      </c>
      <c r="CZ20" s="14">
        <f t="shared" si="12"/>
        <v>0</v>
      </c>
      <c r="DA20" s="14">
        <f t="shared" si="12"/>
        <v>0</v>
      </c>
      <c r="DB20" s="14">
        <f t="shared" si="12"/>
        <v>0</v>
      </c>
      <c r="DC20" s="14">
        <f t="shared" si="12"/>
        <v>0</v>
      </c>
      <c r="DD20" s="14">
        <f t="shared" si="12"/>
        <v>0</v>
      </c>
      <c r="DE20" s="14">
        <f t="shared" si="12"/>
        <v>0</v>
      </c>
      <c r="DF20" s="14">
        <f t="shared" si="12"/>
        <v>0</v>
      </c>
      <c r="DG20" s="14">
        <f t="shared" si="12"/>
        <v>0</v>
      </c>
      <c r="DH20" s="14">
        <f t="shared" si="12"/>
        <v>0</v>
      </c>
      <c r="DI20" s="14">
        <f t="shared" si="12"/>
        <v>0</v>
      </c>
      <c r="DJ20" s="14">
        <f t="shared" si="12"/>
        <v>0</v>
      </c>
      <c r="DK20" s="14">
        <f t="shared" si="12"/>
        <v>0</v>
      </c>
      <c r="DL20" s="14">
        <f t="shared" si="12"/>
        <v>0</v>
      </c>
      <c r="DM20" s="14">
        <f t="shared" si="12"/>
        <v>0</v>
      </c>
      <c r="DN20" s="14">
        <f t="shared" si="12"/>
        <v>0</v>
      </c>
      <c r="DO20" s="14">
        <f t="shared" si="12"/>
        <v>0</v>
      </c>
      <c r="DP20" s="14">
        <f t="shared" si="12"/>
        <v>0</v>
      </c>
      <c r="DQ20" s="210">
        <f t="shared" ref="DQ20:DV20" si="13">MIN(DQ$12,DQ19)*DQ17</f>
        <v>0</v>
      </c>
      <c r="DR20" s="210">
        <f t="shared" si="13"/>
        <v>0</v>
      </c>
      <c r="DS20" s="210">
        <f t="shared" si="13"/>
        <v>0</v>
      </c>
      <c r="DT20" s="210">
        <f t="shared" si="13"/>
        <v>0</v>
      </c>
      <c r="DU20" s="210">
        <f t="shared" si="13"/>
        <v>0</v>
      </c>
      <c r="DV20" s="210">
        <f t="shared" si="13"/>
        <v>0</v>
      </c>
    </row>
    <row r="21" spans="1:126">
      <c r="A21" s="158" t="s">
        <v>273</v>
      </c>
      <c r="B21" s="11" t="s">
        <v>340</v>
      </c>
      <c r="C21" s="152"/>
      <c r="D21" s="152"/>
      <c r="E21" s="152"/>
      <c r="F21" s="152"/>
      <c r="G21" s="152"/>
      <c r="H21" s="152"/>
      <c r="I21" s="154"/>
      <c r="J21" s="154"/>
      <c r="K21" s="154"/>
      <c r="L21" s="154"/>
      <c r="M21" s="152"/>
      <c r="N21" s="152"/>
      <c r="O21" s="171">
        <f t="shared" ref="O21:Q21" si="14">IF(N21=$N$7,0,MIN(N21,N$12))</f>
        <v>0</v>
      </c>
      <c r="P21" s="152"/>
      <c r="Q21" s="171">
        <f t="shared" si="14"/>
        <v>0</v>
      </c>
      <c r="R21" s="152"/>
      <c r="S21" s="171">
        <f t="shared" ref="S21" si="15">IF(R21=$N$7,0,MIN(R21,R$12))</f>
        <v>0</v>
      </c>
      <c r="T21" s="13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210"/>
      <c r="DR21" s="210"/>
      <c r="DS21" s="210"/>
      <c r="DT21" s="210"/>
      <c r="DU21" s="210"/>
      <c r="DV21" s="210"/>
    </row>
    <row r="22" spans="1:126">
      <c r="A22" s="158"/>
      <c r="B22" s="11" t="s">
        <v>341</v>
      </c>
      <c r="C22" s="153"/>
      <c r="D22" s="153"/>
      <c r="E22" s="153"/>
      <c r="F22" s="153"/>
      <c r="G22" s="153"/>
      <c r="H22" s="153"/>
      <c r="I22" s="155"/>
      <c r="J22" s="155"/>
      <c r="K22" s="155"/>
      <c r="L22" s="155"/>
      <c r="M22" s="153"/>
      <c r="N22" s="153"/>
      <c r="O22" s="169"/>
      <c r="P22" s="153"/>
      <c r="Q22" s="169"/>
      <c r="R22" s="153"/>
      <c r="S22" s="169"/>
      <c r="T22" s="13">
        <f>SUM(U22:DV22)</f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210"/>
      <c r="DR22" s="210"/>
      <c r="DS22" s="210"/>
      <c r="DT22" s="210"/>
      <c r="DU22" s="210"/>
      <c r="DV22" s="210"/>
    </row>
    <row r="23" spans="1:126">
      <c r="A23" s="158"/>
      <c r="B23" s="11" t="s">
        <v>347</v>
      </c>
      <c r="C23" s="153"/>
      <c r="D23" s="153"/>
      <c r="E23" s="153"/>
      <c r="F23" s="153"/>
      <c r="G23" s="153"/>
      <c r="H23" s="153"/>
      <c r="I23" s="155"/>
      <c r="J23" s="155"/>
      <c r="K23" s="155"/>
      <c r="L23" s="155"/>
      <c r="M23" s="153"/>
      <c r="N23" s="153"/>
      <c r="O23" s="169"/>
      <c r="P23" s="153"/>
      <c r="Q23" s="169"/>
      <c r="R23" s="153"/>
      <c r="S23" s="169"/>
      <c r="T23" s="13"/>
      <c r="U23" s="14">
        <f t="shared" ref="U23:CF23" si="16">IFERROR(U22/U21,0)</f>
        <v>0</v>
      </c>
      <c r="V23" s="14">
        <f t="shared" si="16"/>
        <v>0</v>
      </c>
      <c r="W23" s="14">
        <f t="shared" si="16"/>
        <v>0</v>
      </c>
      <c r="X23" s="14">
        <f t="shared" si="16"/>
        <v>0</v>
      </c>
      <c r="Y23" s="14">
        <f t="shared" si="16"/>
        <v>0</v>
      </c>
      <c r="Z23" s="14">
        <f t="shared" si="16"/>
        <v>0</v>
      </c>
      <c r="AA23" s="14">
        <f t="shared" si="16"/>
        <v>0</v>
      </c>
      <c r="AB23" s="14">
        <f t="shared" si="16"/>
        <v>0</v>
      </c>
      <c r="AC23" s="14">
        <f t="shared" si="16"/>
        <v>0</v>
      </c>
      <c r="AD23" s="14">
        <f t="shared" si="16"/>
        <v>0</v>
      </c>
      <c r="AE23" s="14">
        <f t="shared" si="16"/>
        <v>0</v>
      </c>
      <c r="AF23" s="14">
        <f t="shared" si="16"/>
        <v>0</v>
      </c>
      <c r="AG23" s="14">
        <f t="shared" si="16"/>
        <v>0</v>
      </c>
      <c r="AH23" s="14">
        <f t="shared" si="16"/>
        <v>0</v>
      </c>
      <c r="AI23" s="14">
        <f t="shared" si="16"/>
        <v>0</v>
      </c>
      <c r="AJ23" s="14">
        <f t="shared" si="16"/>
        <v>0</v>
      </c>
      <c r="AK23" s="14">
        <f t="shared" si="16"/>
        <v>0</v>
      </c>
      <c r="AL23" s="14">
        <f t="shared" si="16"/>
        <v>0</v>
      </c>
      <c r="AM23" s="14">
        <f t="shared" si="16"/>
        <v>0</v>
      </c>
      <c r="AN23" s="14">
        <f t="shared" si="16"/>
        <v>0</v>
      </c>
      <c r="AO23" s="14">
        <f t="shared" si="16"/>
        <v>0</v>
      </c>
      <c r="AP23" s="14">
        <f t="shared" si="16"/>
        <v>0</v>
      </c>
      <c r="AQ23" s="14">
        <f t="shared" si="16"/>
        <v>0</v>
      </c>
      <c r="AR23" s="14">
        <f t="shared" si="16"/>
        <v>0</v>
      </c>
      <c r="AS23" s="14">
        <f t="shared" si="16"/>
        <v>0</v>
      </c>
      <c r="AT23" s="14">
        <f t="shared" si="16"/>
        <v>0</v>
      </c>
      <c r="AU23" s="14">
        <f t="shared" si="16"/>
        <v>0</v>
      </c>
      <c r="AV23" s="14">
        <f t="shared" si="16"/>
        <v>0</v>
      </c>
      <c r="AW23" s="14">
        <f t="shared" si="16"/>
        <v>0</v>
      </c>
      <c r="AX23" s="14">
        <f t="shared" si="16"/>
        <v>0</v>
      </c>
      <c r="AY23" s="14">
        <f t="shared" si="16"/>
        <v>0</v>
      </c>
      <c r="AZ23" s="14">
        <f t="shared" si="16"/>
        <v>0</v>
      </c>
      <c r="BA23" s="14">
        <f t="shared" si="16"/>
        <v>0</v>
      </c>
      <c r="BB23" s="14">
        <f t="shared" si="16"/>
        <v>0</v>
      </c>
      <c r="BC23" s="14">
        <f t="shared" si="16"/>
        <v>0</v>
      </c>
      <c r="BD23" s="14">
        <f t="shared" si="16"/>
        <v>0</v>
      </c>
      <c r="BE23" s="14">
        <f t="shared" si="16"/>
        <v>0</v>
      </c>
      <c r="BF23" s="14">
        <f t="shared" si="16"/>
        <v>0</v>
      </c>
      <c r="BG23" s="14">
        <f t="shared" si="16"/>
        <v>0</v>
      </c>
      <c r="BH23" s="14">
        <f t="shared" si="16"/>
        <v>0</v>
      </c>
      <c r="BI23" s="14">
        <f t="shared" si="16"/>
        <v>0</v>
      </c>
      <c r="BJ23" s="14">
        <f t="shared" si="16"/>
        <v>0</v>
      </c>
      <c r="BK23" s="14">
        <f t="shared" si="16"/>
        <v>0</v>
      </c>
      <c r="BL23" s="14">
        <f t="shared" si="16"/>
        <v>0</v>
      </c>
      <c r="BM23" s="14">
        <f t="shared" si="16"/>
        <v>0</v>
      </c>
      <c r="BN23" s="14">
        <f t="shared" si="16"/>
        <v>0</v>
      </c>
      <c r="BO23" s="14">
        <f t="shared" si="16"/>
        <v>0</v>
      </c>
      <c r="BP23" s="14">
        <f t="shared" si="16"/>
        <v>0</v>
      </c>
      <c r="BQ23" s="14">
        <f t="shared" si="16"/>
        <v>0</v>
      </c>
      <c r="BR23" s="14">
        <f t="shared" si="16"/>
        <v>0</v>
      </c>
      <c r="BS23" s="14">
        <f t="shared" si="16"/>
        <v>0</v>
      </c>
      <c r="BT23" s="14">
        <f t="shared" si="16"/>
        <v>0</v>
      </c>
      <c r="BU23" s="14">
        <f t="shared" si="16"/>
        <v>0</v>
      </c>
      <c r="BV23" s="14">
        <f t="shared" si="16"/>
        <v>0</v>
      </c>
      <c r="BW23" s="14">
        <f t="shared" si="16"/>
        <v>0</v>
      </c>
      <c r="BX23" s="14">
        <f t="shared" si="16"/>
        <v>0</v>
      </c>
      <c r="BY23" s="14">
        <f t="shared" si="16"/>
        <v>0</v>
      </c>
      <c r="BZ23" s="14">
        <f t="shared" si="16"/>
        <v>0</v>
      </c>
      <c r="CA23" s="14">
        <f t="shared" si="16"/>
        <v>0</v>
      </c>
      <c r="CB23" s="14">
        <f t="shared" si="16"/>
        <v>0</v>
      </c>
      <c r="CC23" s="14">
        <f t="shared" si="16"/>
        <v>0</v>
      </c>
      <c r="CD23" s="14">
        <f t="shared" si="16"/>
        <v>0</v>
      </c>
      <c r="CE23" s="14">
        <f t="shared" si="16"/>
        <v>0</v>
      </c>
      <c r="CF23" s="14">
        <f t="shared" si="16"/>
        <v>0</v>
      </c>
      <c r="CG23" s="14">
        <f t="shared" ref="CG23:DP23" si="17">IFERROR(CG22/CG21,0)</f>
        <v>0</v>
      </c>
      <c r="CH23" s="14">
        <f t="shared" si="17"/>
        <v>0</v>
      </c>
      <c r="CI23" s="14">
        <f t="shared" si="17"/>
        <v>0</v>
      </c>
      <c r="CJ23" s="14">
        <f t="shared" si="17"/>
        <v>0</v>
      </c>
      <c r="CK23" s="14">
        <f t="shared" si="17"/>
        <v>0</v>
      </c>
      <c r="CL23" s="14">
        <f t="shared" si="17"/>
        <v>0</v>
      </c>
      <c r="CM23" s="14">
        <f t="shared" si="17"/>
        <v>0</v>
      </c>
      <c r="CN23" s="14">
        <f t="shared" si="17"/>
        <v>0</v>
      </c>
      <c r="CO23" s="14">
        <f t="shared" si="17"/>
        <v>0</v>
      </c>
      <c r="CP23" s="14">
        <f t="shared" si="17"/>
        <v>0</v>
      </c>
      <c r="CQ23" s="14">
        <f t="shared" si="17"/>
        <v>0</v>
      </c>
      <c r="CR23" s="14">
        <f t="shared" si="17"/>
        <v>0</v>
      </c>
      <c r="CS23" s="14">
        <f t="shared" si="17"/>
        <v>0</v>
      </c>
      <c r="CT23" s="14">
        <f t="shared" si="17"/>
        <v>0</v>
      </c>
      <c r="CU23" s="14">
        <f t="shared" si="17"/>
        <v>0</v>
      </c>
      <c r="CV23" s="14">
        <f t="shared" si="17"/>
        <v>0</v>
      </c>
      <c r="CW23" s="14">
        <f t="shared" si="17"/>
        <v>0</v>
      </c>
      <c r="CX23" s="14">
        <f t="shared" si="17"/>
        <v>0</v>
      </c>
      <c r="CY23" s="14">
        <f t="shared" si="17"/>
        <v>0</v>
      </c>
      <c r="CZ23" s="14">
        <f t="shared" si="17"/>
        <v>0</v>
      </c>
      <c r="DA23" s="14">
        <f t="shared" si="17"/>
        <v>0</v>
      </c>
      <c r="DB23" s="14">
        <f t="shared" si="17"/>
        <v>0</v>
      </c>
      <c r="DC23" s="14">
        <f t="shared" si="17"/>
        <v>0</v>
      </c>
      <c r="DD23" s="14">
        <f t="shared" si="17"/>
        <v>0</v>
      </c>
      <c r="DE23" s="14">
        <f t="shared" si="17"/>
        <v>0</v>
      </c>
      <c r="DF23" s="14">
        <f t="shared" si="17"/>
        <v>0</v>
      </c>
      <c r="DG23" s="14">
        <f t="shared" si="17"/>
        <v>0</v>
      </c>
      <c r="DH23" s="14">
        <f t="shared" si="17"/>
        <v>0</v>
      </c>
      <c r="DI23" s="14">
        <f t="shared" si="17"/>
        <v>0</v>
      </c>
      <c r="DJ23" s="14">
        <f t="shared" si="17"/>
        <v>0</v>
      </c>
      <c r="DK23" s="14">
        <f t="shared" si="17"/>
        <v>0</v>
      </c>
      <c r="DL23" s="14">
        <f t="shared" si="17"/>
        <v>0</v>
      </c>
      <c r="DM23" s="14">
        <f t="shared" si="17"/>
        <v>0</v>
      </c>
      <c r="DN23" s="14">
        <f t="shared" si="17"/>
        <v>0</v>
      </c>
      <c r="DO23" s="14">
        <f t="shared" si="17"/>
        <v>0</v>
      </c>
      <c r="DP23" s="14">
        <f t="shared" si="17"/>
        <v>0</v>
      </c>
      <c r="DQ23" s="210">
        <f t="shared" ref="DQ23:DV23" si="18">IFERROR(DQ22/DQ21,0)</f>
        <v>0</v>
      </c>
      <c r="DR23" s="210">
        <f t="shared" si="18"/>
        <v>0</v>
      </c>
      <c r="DS23" s="210">
        <f t="shared" si="18"/>
        <v>0</v>
      </c>
      <c r="DT23" s="210">
        <f t="shared" si="18"/>
        <v>0</v>
      </c>
      <c r="DU23" s="210">
        <f t="shared" si="18"/>
        <v>0</v>
      </c>
      <c r="DV23" s="210">
        <f t="shared" si="18"/>
        <v>0</v>
      </c>
    </row>
    <row r="24" spans="1:126">
      <c r="A24" s="158"/>
      <c r="B24" s="12" t="s">
        <v>348</v>
      </c>
      <c r="C24" s="172"/>
      <c r="D24" s="172"/>
      <c r="E24" s="172"/>
      <c r="F24" s="172"/>
      <c r="G24" s="172"/>
      <c r="H24" s="172"/>
      <c r="I24" s="173"/>
      <c r="J24" s="173"/>
      <c r="K24" s="173"/>
      <c r="L24" s="173"/>
      <c r="M24" s="172"/>
      <c r="N24" s="172"/>
      <c r="O24" s="170"/>
      <c r="P24" s="172"/>
      <c r="Q24" s="170"/>
      <c r="R24" s="172"/>
      <c r="S24" s="170"/>
      <c r="T24" s="13">
        <f>SUM(U24:DV24)</f>
        <v>0</v>
      </c>
      <c r="U24" s="14">
        <f>MIN(U$12,U23)*U21</f>
        <v>0</v>
      </c>
      <c r="V24" s="14">
        <f t="shared" ref="V24:CG24" si="19">MIN(V$12,V23)*V21</f>
        <v>0</v>
      </c>
      <c r="W24" s="14">
        <f t="shared" si="19"/>
        <v>0</v>
      </c>
      <c r="X24" s="14">
        <f t="shared" si="19"/>
        <v>0</v>
      </c>
      <c r="Y24" s="14">
        <f t="shared" si="19"/>
        <v>0</v>
      </c>
      <c r="Z24" s="14">
        <f t="shared" si="19"/>
        <v>0</v>
      </c>
      <c r="AA24" s="14">
        <f t="shared" si="19"/>
        <v>0</v>
      </c>
      <c r="AB24" s="14">
        <f t="shared" si="19"/>
        <v>0</v>
      </c>
      <c r="AC24" s="14">
        <f t="shared" si="19"/>
        <v>0</v>
      </c>
      <c r="AD24" s="14">
        <f t="shared" si="19"/>
        <v>0</v>
      </c>
      <c r="AE24" s="14">
        <f t="shared" si="19"/>
        <v>0</v>
      </c>
      <c r="AF24" s="14">
        <f t="shared" si="19"/>
        <v>0</v>
      </c>
      <c r="AG24" s="14">
        <f t="shared" si="19"/>
        <v>0</v>
      </c>
      <c r="AH24" s="14">
        <f t="shared" si="19"/>
        <v>0</v>
      </c>
      <c r="AI24" s="14">
        <f t="shared" si="19"/>
        <v>0</v>
      </c>
      <c r="AJ24" s="14">
        <f t="shared" si="19"/>
        <v>0</v>
      </c>
      <c r="AK24" s="14">
        <f t="shared" si="19"/>
        <v>0</v>
      </c>
      <c r="AL24" s="14">
        <f t="shared" si="19"/>
        <v>0</v>
      </c>
      <c r="AM24" s="14">
        <f t="shared" si="19"/>
        <v>0</v>
      </c>
      <c r="AN24" s="14">
        <f t="shared" si="19"/>
        <v>0</v>
      </c>
      <c r="AO24" s="14">
        <f t="shared" si="19"/>
        <v>0</v>
      </c>
      <c r="AP24" s="14">
        <f t="shared" si="19"/>
        <v>0</v>
      </c>
      <c r="AQ24" s="14">
        <f t="shared" si="19"/>
        <v>0</v>
      </c>
      <c r="AR24" s="14">
        <f t="shared" si="19"/>
        <v>0</v>
      </c>
      <c r="AS24" s="14">
        <f t="shared" si="19"/>
        <v>0</v>
      </c>
      <c r="AT24" s="14">
        <f t="shared" si="19"/>
        <v>0</v>
      </c>
      <c r="AU24" s="14">
        <f t="shared" si="19"/>
        <v>0</v>
      </c>
      <c r="AV24" s="14">
        <f t="shared" si="19"/>
        <v>0</v>
      </c>
      <c r="AW24" s="14">
        <f t="shared" si="19"/>
        <v>0</v>
      </c>
      <c r="AX24" s="14">
        <f t="shared" si="19"/>
        <v>0</v>
      </c>
      <c r="AY24" s="14">
        <f t="shared" si="19"/>
        <v>0</v>
      </c>
      <c r="AZ24" s="14">
        <f t="shared" si="19"/>
        <v>0</v>
      </c>
      <c r="BA24" s="14">
        <f t="shared" si="19"/>
        <v>0</v>
      </c>
      <c r="BB24" s="14">
        <f t="shared" si="19"/>
        <v>0</v>
      </c>
      <c r="BC24" s="14">
        <f t="shared" si="19"/>
        <v>0</v>
      </c>
      <c r="BD24" s="14">
        <f t="shared" si="19"/>
        <v>0</v>
      </c>
      <c r="BE24" s="14">
        <f t="shared" si="19"/>
        <v>0</v>
      </c>
      <c r="BF24" s="14">
        <f t="shared" si="19"/>
        <v>0</v>
      </c>
      <c r="BG24" s="14">
        <f t="shared" si="19"/>
        <v>0</v>
      </c>
      <c r="BH24" s="14">
        <f t="shared" si="19"/>
        <v>0</v>
      </c>
      <c r="BI24" s="14">
        <f t="shared" si="19"/>
        <v>0</v>
      </c>
      <c r="BJ24" s="14">
        <f t="shared" si="19"/>
        <v>0</v>
      </c>
      <c r="BK24" s="14">
        <f t="shared" si="19"/>
        <v>0</v>
      </c>
      <c r="BL24" s="14">
        <f t="shared" si="19"/>
        <v>0</v>
      </c>
      <c r="BM24" s="14">
        <f t="shared" si="19"/>
        <v>0</v>
      </c>
      <c r="BN24" s="14">
        <f t="shared" si="19"/>
        <v>0</v>
      </c>
      <c r="BO24" s="14">
        <f t="shared" si="19"/>
        <v>0</v>
      </c>
      <c r="BP24" s="14">
        <f t="shared" si="19"/>
        <v>0</v>
      </c>
      <c r="BQ24" s="14">
        <f t="shared" si="19"/>
        <v>0</v>
      </c>
      <c r="BR24" s="14">
        <f t="shared" si="19"/>
        <v>0</v>
      </c>
      <c r="BS24" s="14">
        <f t="shared" si="19"/>
        <v>0</v>
      </c>
      <c r="BT24" s="14">
        <f t="shared" si="19"/>
        <v>0</v>
      </c>
      <c r="BU24" s="14">
        <f t="shared" si="19"/>
        <v>0</v>
      </c>
      <c r="BV24" s="14">
        <f t="shared" si="19"/>
        <v>0</v>
      </c>
      <c r="BW24" s="14">
        <f t="shared" si="19"/>
        <v>0</v>
      </c>
      <c r="BX24" s="14">
        <f t="shared" si="19"/>
        <v>0</v>
      </c>
      <c r="BY24" s="14">
        <f t="shared" si="19"/>
        <v>0</v>
      </c>
      <c r="BZ24" s="14">
        <f t="shared" si="19"/>
        <v>0</v>
      </c>
      <c r="CA24" s="14">
        <f t="shared" si="19"/>
        <v>0</v>
      </c>
      <c r="CB24" s="14">
        <f t="shared" si="19"/>
        <v>0</v>
      </c>
      <c r="CC24" s="14">
        <f t="shared" si="19"/>
        <v>0</v>
      </c>
      <c r="CD24" s="14">
        <f t="shared" si="19"/>
        <v>0</v>
      </c>
      <c r="CE24" s="14">
        <f t="shared" si="19"/>
        <v>0</v>
      </c>
      <c r="CF24" s="14">
        <f t="shared" si="19"/>
        <v>0</v>
      </c>
      <c r="CG24" s="14">
        <f t="shared" si="19"/>
        <v>0</v>
      </c>
      <c r="CH24" s="14">
        <f t="shared" ref="CH24:DP24" si="20">MIN(CH$12,CH23)*CH21</f>
        <v>0</v>
      </c>
      <c r="CI24" s="14">
        <f t="shared" si="20"/>
        <v>0</v>
      </c>
      <c r="CJ24" s="14">
        <f t="shared" si="20"/>
        <v>0</v>
      </c>
      <c r="CK24" s="14">
        <f t="shared" si="20"/>
        <v>0</v>
      </c>
      <c r="CL24" s="14">
        <f t="shared" si="20"/>
        <v>0</v>
      </c>
      <c r="CM24" s="14">
        <f t="shared" si="20"/>
        <v>0</v>
      </c>
      <c r="CN24" s="14">
        <f t="shared" si="20"/>
        <v>0</v>
      </c>
      <c r="CO24" s="14">
        <f t="shared" si="20"/>
        <v>0</v>
      </c>
      <c r="CP24" s="14">
        <f t="shared" si="20"/>
        <v>0</v>
      </c>
      <c r="CQ24" s="14">
        <f t="shared" si="20"/>
        <v>0</v>
      </c>
      <c r="CR24" s="14">
        <f t="shared" si="20"/>
        <v>0</v>
      </c>
      <c r="CS24" s="14">
        <f t="shared" si="20"/>
        <v>0</v>
      </c>
      <c r="CT24" s="14">
        <f t="shared" si="20"/>
        <v>0</v>
      </c>
      <c r="CU24" s="14">
        <f t="shared" si="20"/>
        <v>0</v>
      </c>
      <c r="CV24" s="14">
        <f t="shared" si="20"/>
        <v>0</v>
      </c>
      <c r="CW24" s="14">
        <f t="shared" si="20"/>
        <v>0</v>
      </c>
      <c r="CX24" s="14">
        <f t="shared" si="20"/>
        <v>0</v>
      </c>
      <c r="CY24" s="14">
        <f t="shared" si="20"/>
        <v>0</v>
      </c>
      <c r="CZ24" s="14">
        <f t="shared" si="20"/>
        <v>0</v>
      </c>
      <c r="DA24" s="14">
        <f t="shared" si="20"/>
        <v>0</v>
      </c>
      <c r="DB24" s="14">
        <f t="shared" si="20"/>
        <v>0</v>
      </c>
      <c r="DC24" s="14">
        <f t="shared" si="20"/>
        <v>0</v>
      </c>
      <c r="DD24" s="14">
        <f t="shared" si="20"/>
        <v>0</v>
      </c>
      <c r="DE24" s="14">
        <f t="shared" si="20"/>
        <v>0</v>
      </c>
      <c r="DF24" s="14">
        <f t="shared" si="20"/>
        <v>0</v>
      </c>
      <c r="DG24" s="14">
        <f t="shared" si="20"/>
        <v>0</v>
      </c>
      <c r="DH24" s="14">
        <f t="shared" si="20"/>
        <v>0</v>
      </c>
      <c r="DI24" s="14">
        <f t="shared" si="20"/>
        <v>0</v>
      </c>
      <c r="DJ24" s="14">
        <f t="shared" si="20"/>
        <v>0</v>
      </c>
      <c r="DK24" s="14">
        <f t="shared" si="20"/>
        <v>0</v>
      </c>
      <c r="DL24" s="14">
        <f t="shared" si="20"/>
        <v>0</v>
      </c>
      <c r="DM24" s="14">
        <f t="shared" si="20"/>
        <v>0</v>
      </c>
      <c r="DN24" s="14">
        <f t="shared" si="20"/>
        <v>0</v>
      </c>
      <c r="DO24" s="14">
        <f t="shared" si="20"/>
        <v>0</v>
      </c>
      <c r="DP24" s="14">
        <f t="shared" si="20"/>
        <v>0</v>
      </c>
      <c r="DQ24" s="210">
        <f t="shared" ref="DQ24:DV24" si="21">MIN(DQ$12,DQ23)*DQ21</f>
        <v>0</v>
      </c>
      <c r="DR24" s="210">
        <f t="shared" si="21"/>
        <v>0</v>
      </c>
      <c r="DS24" s="210">
        <f t="shared" si="21"/>
        <v>0</v>
      </c>
      <c r="DT24" s="210">
        <f t="shared" si="21"/>
        <v>0</v>
      </c>
      <c r="DU24" s="210">
        <f t="shared" si="21"/>
        <v>0</v>
      </c>
      <c r="DV24" s="210">
        <f t="shared" si="21"/>
        <v>0</v>
      </c>
    </row>
    <row r="25" spans="1:126">
      <c r="A25" s="214" t="s">
        <v>535</v>
      </c>
      <c r="B25" s="215" t="s">
        <v>340</v>
      </c>
      <c r="C25" s="216">
        <f>COUNTA(C13:C24)</f>
        <v>0</v>
      </c>
      <c r="D25" s="216">
        <f t="shared" ref="D25" si="22">COUNTA(D13:D24)</f>
        <v>0</v>
      </c>
      <c r="E25" s="216">
        <f t="shared" ref="E25" si="23">COUNTA(E13:E24)</f>
        <v>0</v>
      </c>
      <c r="F25" s="216">
        <f>SUM(F13:F24)</f>
        <v>0</v>
      </c>
      <c r="G25" s="216">
        <f t="shared" ref="G25" si="24">COUNTA(G13:G24)</f>
        <v>0</v>
      </c>
      <c r="H25" s="216">
        <f t="shared" ref="H25" si="25">COUNTA(H13:H24)</f>
        <v>0</v>
      </c>
      <c r="I25" s="216">
        <f>COUNTA(I13:I24)</f>
        <v>0</v>
      </c>
      <c r="J25" s="217">
        <f>SUM(J13:J24)</f>
        <v>0</v>
      </c>
      <c r="K25" s="217">
        <f>SUM(K13:K24)</f>
        <v>0</v>
      </c>
      <c r="L25" s="217">
        <f t="shared" ref="L25" si="26">COUNTA(L13:L24)</f>
        <v>0</v>
      </c>
      <c r="M25" s="217">
        <f>SUM(M13:M24)</f>
        <v>0</v>
      </c>
      <c r="N25" s="216">
        <f>SUM(N13:N24)</f>
        <v>0</v>
      </c>
      <c r="O25" s="218">
        <f>SUM(O13:O24)</f>
        <v>0</v>
      </c>
      <c r="P25" s="216">
        <f t="shared" ref="P25:S25" si="27">SUM(P13:P24)</f>
        <v>0</v>
      </c>
      <c r="Q25" s="216">
        <f t="shared" si="27"/>
        <v>0</v>
      </c>
      <c r="R25" s="216">
        <f t="shared" si="27"/>
        <v>0</v>
      </c>
      <c r="S25" s="216">
        <f t="shared" si="27"/>
        <v>0</v>
      </c>
      <c r="T25" s="219"/>
      <c r="U25" s="220">
        <f>SUMIF($B13:$B24,$B25,U13:U24)</f>
        <v>0</v>
      </c>
      <c r="V25" s="220">
        <f t="shared" ref="V25:CG25" si="28">SUMIF($B13:$B24,$B25,V13:V24)</f>
        <v>0</v>
      </c>
      <c r="W25" s="220">
        <f t="shared" si="28"/>
        <v>0</v>
      </c>
      <c r="X25" s="220">
        <f t="shared" si="28"/>
        <v>0</v>
      </c>
      <c r="Y25" s="220">
        <f t="shared" si="28"/>
        <v>0</v>
      </c>
      <c r="Z25" s="220">
        <f t="shared" si="28"/>
        <v>0</v>
      </c>
      <c r="AA25" s="220">
        <f t="shared" si="28"/>
        <v>0</v>
      </c>
      <c r="AB25" s="220">
        <f t="shared" si="28"/>
        <v>0</v>
      </c>
      <c r="AC25" s="220">
        <f t="shared" si="28"/>
        <v>0</v>
      </c>
      <c r="AD25" s="220">
        <f t="shared" si="28"/>
        <v>0</v>
      </c>
      <c r="AE25" s="220">
        <f t="shared" si="28"/>
        <v>0</v>
      </c>
      <c r="AF25" s="220">
        <f t="shared" si="28"/>
        <v>0</v>
      </c>
      <c r="AG25" s="220">
        <f t="shared" si="28"/>
        <v>0</v>
      </c>
      <c r="AH25" s="220">
        <f t="shared" si="28"/>
        <v>0</v>
      </c>
      <c r="AI25" s="220">
        <f t="shared" si="28"/>
        <v>0</v>
      </c>
      <c r="AJ25" s="220">
        <f t="shared" si="28"/>
        <v>0</v>
      </c>
      <c r="AK25" s="220">
        <f t="shared" si="28"/>
        <v>0</v>
      </c>
      <c r="AL25" s="220">
        <f t="shared" si="28"/>
        <v>0</v>
      </c>
      <c r="AM25" s="220">
        <f t="shared" si="28"/>
        <v>0</v>
      </c>
      <c r="AN25" s="220">
        <f t="shared" si="28"/>
        <v>0</v>
      </c>
      <c r="AO25" s="220">
        <f t="shared" si="28"/>
        <v>0</v>
      </c>
      <c r="AP25" s="220">
        <f t="shared" si="28"/>
        <v>0</v>
      </c>
      <c r="AQ25" s="220">
        <f t="shared" si="28"/>
        <v>0</v>
      </c>
      <c r="AR25" s="220">
        <f t="shared" si="28"/>
        <v>0</v>
      </c>
      <c r="AS25" s="220">
        <f t="shared" si="28"/>
        <v>0</v>
      </c>
      <c r="AT25" s="220">
        <f t="shared" si="28"/>
        <v>0</v>
      </c>
      <c r="AU25" s="220">
        <f t="shared" si="28"/>
        <v>0</v>
      </c>
      <c r="AV25" s="220">
        <f t="shared" si="28"/>
        <v>0</v>
      </c>
      <c r="AW25" s="220">
        <f t="shared" si="28"/>
        <v>0</v>
      </c>
      <c r="AX25" s="220">
        <f t="shared" si="28"/>
        <v>0</v>
      </c>
      <c r="AY25" s="220">
        <f t="shared" si="28"/>
        <v>0</v>
      </c>
      <c r="AZ25" s="220">
        <f t="shared" si="28"/>
        <v>0</v>
      </c>
      <c r="BA25" s="220">
        <f t="shared" si="28"/>
        <v>0</v>
      </c>
      <c r="BB25" s="220">
        <f t="shared" si="28"/>
        <v>0</v>
      </c>
      <c r="BC25" s="220">
        <f t="shared" si="28"/>
        <v>0</v>
      </c>
      <c r="BD25" s="220">
        <f t="shared" si="28"/>
        <v>0</v>
      </c>
      <c r="BE25" s="220">
        <f t="shared" si="28"/>
        <v>0</v>
      </c>
      <c r="BF25" s="220">
        <f t="shared" si="28"/>
        <v>0</v>
      </c>
      <c r="BG25" s="220">
        <f t="shared" si="28"/>
        <v>0</v>
      </c>
      <c r="BH25" s="220">
        <f t="shared" si="28"/>
        <v>0</v>
      </c>
      <c r="BI25" s="220">
        <f t="shared" si="28"/>
        <v>0</v>
      </c>
      <c r="BJ25" s="220">
        <f t="shared" si="28"/>
        <v>0</v>
      </c>
      <c r="BK25" s="220">
        <f t="shared" si="28"/>
        <v>0</v>
      </c>
      <c r="BL25" s="220">
        <f t="shared" si="28"/>
        <v>0</v>
      </c>
      <c r="BM25" s="220">
        <f t="shared" si="28"/>
        <v>0</v>
      </c>
      <c r="BN25" s="220">
        <f t="shared" si="28"/>
        <v>0</v>
      </c>
      <c r="BO25" s="220">
        <f t="shared" si="28"/>
        <v>0</v>
      </c>
      <c r="BP25" s="220">
        <f t="shared" si="28"/>
        <v>0</v>
      </c>
      <c r="BQ25" s="220">
        <f t="shared" si="28"/>
        <v>0</v>
      </c>
      <c r="BR25" s="220">
        <f t="shared" si="28"/>
        <v>0</v>
      </c>
      <c r="BS25" s="220">
        <f t="shared" si="28"/>
        <v>0</v>
      </c>
      <c r="BT25" s="220">
        <f t="shared" si="28"/>
        <v>0</v>
      </c>
      <c r="BU25" s="220">
        <f t="shared" si="28"/>
        <v>0</v>
      </c>
      <c r="BV25" s="220">
        <f t="shared" si="28"/>
        <v>0</v>
      </c>
      <c r="BW25" s="220">
        <f t="shared" si="28"/>
        <v>0</v>
      </c>
      <c r="BX25" s="220">
        <f t="shared" si="28"/>
        <v>0</v>
      </c>
      <c r="BY25" s="220">
        <f t="shared" si="28"/>
        <v>0</v>
      </c>
      <c r="BZ25" s="220">
        <f t="shared" si="28"/>
        <v>0</v>
      </c>
      <c r="CA25" s="220">
        <f t="shared" si="28"/>
        <v>0</v>
      </c>
      <c r="CB25" s="220">
        <f t="shared" si="28"/>
        <v>0</v>
      </c>
      <c r="CC25" s="220">
        <f t="shared" si="28"/>
        <v>0</v>
      </c>
      <c r="CD25" s="220">
        <f t="shared" si="28"/>
        <v>0</v>
      </c>
      <c r="CE25" s="220">
        <f t="shared" si="28"/>
        <v>0</v>
      </c>
      <c r="CF25" s="220">
        <f t="shared" si="28"/>
        <v>0</v>
      </c>
      <c r="CG25" s="220">
        <f t="shared" si="28"/>
        <v>0</v>
      </c>
      <c r="CH25" s="220">
        <f t="shared" ref="CH25:DP25" si="29">SUMIF($B13:$B24,$B25,CH13:CH24)</f>
        <v>0</v>
      </c>
      <c r="CI25" s="220">
        <f t="shared" si="29"/>
        <v>0</v>
      </c>
      <c r="CJ25" s="220">
        <f t="shared" si="29"/>
        <v>0</v>
      </c>
      <c r="CK25" s="220">
        <f t="shared" si="29"/>
        <v>0</v>
      </c>
      <c r="CL25" s="220">
        <f t="shared" si="29"/>
        <v>0</v>
      </c>
      <c r="CM25" s="220">
        <f t="shared" si="29"/>
        <v>0</v>
      </c>
      <c r="CN25" s="220">
        <f t="shared" si="29"/>
        <v>0</v>
      </c>
      <c r="CO25" s="220">
        <f t="shared" si="29"/>
        <v>0</v>
      </c>
      <c r="CP25" s="220">
        <f t="shared" si="29"/>
        <v>0</v>
      </c>
      <c r="CQ25" s="220">
        <f t="shared" si="29"/>
        <v>0</v>
      </c>
      <c r="CR25" s="220">
        <f t="shared" si="29"/>
        <v>0</v>
      </c>
      <c r="CS25" s="220">
        <f t="shared" si="29"/>
        <v>0</v>
      </c>
      <c r="CT25" s="220">
        <f t="shared" si="29"/>
        <v>0</v>
      </c>
      <c r="CU25" s="220">
        <f t="shared" si="29"/>
        <v>0</v>
      </c>
      <c r="CV25" s="220">
        <f t="shared" si="29"/>
        <v>0</v>
      </c>
      <c r="CW25" s="220">
        <f t="shared" si="29"/>
        <v>0</v>
      </c>
      <c r="CX25" s="220">
        <f t="shared" si="29"/>
        <v>0</v>
      </c>
      <c r="CY25" s="220">
        <f t="shared" si="29"/>
        <v>0</v>
      </c>
      <c r="CZ25" s="220">
        <f t="shared" si="29"/>
        <v>0</v>
      </c>
      <c r="DA25" s="220">
        <f t="shared" si="29"/>
        <v>0</v>
      </c>
      <c r="DB25" s="220">
        <f t="shared" si="29"/>
        <v>0</v>
      </c>
      <c r="DC25" s="220">
        <f t="shared" si="29"/>
        <v>0</v>
      </c>
      <c r="DD25" s="220">
        <f t="shared" si="29"/>
        <v>0</v>
      </c>
      <c r="DE25" s="220">
        <f t="shared" si="29"/>
        <v>0</v>
      </c>
      <c r="DF25" s="220">
        <f t="shared" si="29"/>
        <v>0</v>
      </c>
      <c r="DG25" s="220">
        <f t="shared" si="29"/>
        <v>0</v>
      </c>
      <c r="DH25" s="220">
        <f t="shared" si="29"/>
        <v>0</v>
      </c>
      <c r="DI25" s="220">
        <f t="shared" si="29"/>
        <v>0</v>
      </c>
      <c r="DJ25" s="220">
        <f t="shared" si="29"/>
        <v>0</v>
      </c>
      <c r="DK25" s="220">
        <f t="shared" si="29"/>
        <v>0</v>
      </c>
      <c r="DL25" s="220">
        <f t="shared" si="29"/>
        <v>0</v>
      </c>
      <c r="DM25" s="220">
        <f t="shared" si="29"/>
        <v>0</v>
      </c>
      <c r="DN25" s="220">
        <f t="shared" si="29"/>
        <v>0</v>
      </c>
      <c r="DO25" s="220">
        <f t="shared" si="29"/>
        <v>0</v>
      </c>
      <c r="DP25" s="220">
        <f t="shared" si="29"/>
        <v>0</v>
      </c>
      <c r="DQ25" s="221">
        <f t="shared" ref="DQ25:DV25" si="30">SUMIF($B13:$B24,$B25,DQ13:DQ24)</f>
        <v>0</v>
      </c>
      <c r="DR25" s="221">
        <f t="shared" si="30"/>
        <v>0</v>
      </c>
      <c r="DS25" s="221">
        <f t="shared" si="30"/>
        <v>0</v>
      </c>
      <c r="DT25" s="221">
        <f t="shared" si="30"/>
        <v>0</v>
      </c>
      <c r="DU25" s="221">
        <f t="shared" si="30"/>
        <v>0</v>
      </c>
      <c r="DV25" s="221">
        <f t="shared" si="30"/>
        <v>0</v>
      </c>
    </row>
    <row r="26" spans="1:126">
      <c r="A26" s="214"/>
      <c r="B26" s="215" t="s">
        <v>341</v>
      </c>
      <c r="C26" s="222"/>
      <c r="D26" s="222"/>
      <c r="E26" s="222"/>
      <c r="F26" s="222"/>
      <c r="G26" s="222"/>
      <c r="H26" s="222"/>
      <c r="I26" s="222"/>
      <c r="J26" s="223"/>
      <c r="K26" s="223"/>
      <c r="L26" s="223"/>
      <c r="M26" s="223"/>
      <c r="N26" s="222"/>
      <c r="O26" s="222"/>
      <c r="P26" s="222"/>
      <c r="Q26" s="222"/>
      <c r="R26" s="222"/>
      <c r="S26" s="222"/>
      <c r="T26" s="219">
        <f>SUM(U26:DV26)</f>
        <v>0</v>
      </c>
      <c r="U26" s="220">
        <f>SUMIF($B13:$B24,$B26,U13:U24)</f>
        <v>0</v>
      </c>
      <c r="V26" s="220">
        <f t="shared" ref="V26:CG26" si="31">SUMIF($B13:$B24,$B26,V13:V24)</f>
        <v>0</v>
      </c>
      <c r="W26" s="220">
        <f t="shared" si="31"/>
        <v>0</v>
      </c>
      <c r="X26" s="220">
        <f t="shared" si="31"/>
        <v>0</v>
      </c>
      <c r="Y26" s="220">
        <f t="shared" si="31"/>
        <v>0</v>
      </c>
      <c r="Z26" s="220">
        <f t="shared" si="31"/>
        <v>0</v>
      </c>
      <c r="AA26" s="220">
        <f t="shared" si="31"/>
        <v>0</v>
      </c>
      <c r="AB26" s="220">
        <f t="shared" si="31"/>
        <v>0</v>
      </c>
      <c r="AC26" s="220">
        <f t="shared" si="31"/>
        <v>0</v>
      </c>
      <c r="AD26" s="220">
        <f t="shared" si="31"/>
        <v>0</v>
      </c>
      <c r="AE26" s="220">
        <f t="shared" si="31"/>
        <v>0</v>
      </c>
      <c r="AF26" s="220">
        <f t="shared" si="31"/>
        <v>0</v>
      </c>
      <c r="AG26" s="220">
        <f t="shared" si="31"/>
        <v>0</v>
      </c>
      <c r="AH26" s="220">
        <f t="shared" si="31"/>
        <v>0</v>
      </c>
      <c r="AI26" s="220">
        <f t="shared" si="31"/>
        <v>0</v>
      </c>
      <c r="AJ26" s="220">
        <f t="shared" si="31"/>
        <v>0</v>
      </c>
      <c r="AK26" s="220">
        <f t="shared" si="31"/>
        <v>0</v>
      </c>
      <c r="AL26" s="220">
        <f t="shared" si="31"/>
        <v>0</v>
      </c>
      <c r="AM26" s="220">
        <f t="shared" si="31"/>
        <v>0</v>
      </c>
      <c r="AN26" s="220">
        <f t="shared" si="31"/>
        <v>0</v>
      </c>
      <c r="AO26" s="220">
        <f t="shared" si="31"/>
        <v>0</v>
      </c>
      <c r="AP26" s="220">
        <f t="shared" si="31"/>
        <v>0</v>
      </c>
      <c r="AQ26" s="220">
        <f t="shared" si="31"/>
        <v>0</v>
      </c>
      <c r="AR26" s="220">
        <f t="shared" si="31"/>
        <v>0</v>
      </c>
      <c r="AS26" s="220">
        <f t="shared" si="31"/>
        <v>0</v>
      </c>
      <c r="AT26" s="220">
        <f t="shared" si="31"/>
        <v>0</v>
      </c>
      <c r="AU26" s="220">
        <f t="shared" si="31"/>
        <v>0</v>
      </c>
      <c r="AV26" s="220">
        <f t="shared" si="31"/>
        <v>0</v>
      </c>
      <c r="AW26" s="220">
        <f t="shared" si="31"/>
        <v>0</v>
      </c>
      <c r="AX26" s="220">
        <f t="shared" si="31"/>
        <v>0</v>
      </c>
      <c r="AY26" s="220">
        <f t="shared" si="31"/>
        <v>0</v>
      </c>
      <c r="AZ26" s="220">
        <f t="shared" si="31"/>
        <v>0</v>
      </c>
      <c r="BA26" s="220">
        <f t="shared" si="31"/>
        <v>0</v>
      </c>
      <c r="BB26" s="220">
        <f t="shared" si="31"/>
        <v>0</v>
      </c>
      <c r="BC26" s="220">
        <f t="shared" si="31"/>
        <v>0</v>
      </c>
      <c r="BD26" s="220">
        <f t="shared" si="31"/>
        <v>0</v>
      </c>
      <c r="BE26" s="220">
        <f t="shared" si="31"/>
        <v>0</v>
      </c>
      <c r="BF26" s="220">
        <f t="shared" si="31"/>
        <v>0</v>
      </c>
      <c r="BG26" s="220">
        <f t="shared" si="31"/>
        <v>0</v>
      </c>
      <c r="BH26" s="220">
        <f t="shared" si="31"/>
        <v>0</v>
      </c>
      <c r="BI26" s="220">
        <f t="shared" si="31"/>
        <v>0</v>
      </c>
      <c r="BJ26" s="220">
        <f t="shared" si="31"/>
        <v>0</v>
      </c>
      <c r="BK26" s="220">
        <f t="shared" si="31"/>
        <v>0</v>
      </c>
      <c r="BL26" s="220">
        <f t="shared" si="31"/>
        <v>0</v>
      </c>
      <c r="BM26" s="220">
        <f t="shared" si="31"/>
        <v>0</v>
      </c>
      <c r="BN26" s="220">
        <f t="shared" si="31"/>
        <v>0</v>
      </c>
      <c r="BO26" s="220">
        <f t="shared" si="31"/>
        <v>0</v>
      </c>
      <c r="BP26" s="220">
        <f t="shared" si="31"/>
        <v>0</v>
      </c>
      <c r="BQ26" s="220">
        <f t="shared" si="31"/>
        <v>0</v>
      </c>
      <c r="BR26" s="220">
        <f t="shared" si="31"/>
        <v>0</v>
      </c>
      <c r="BS26" s="220">
        <f t="shared" si="31"/>
        <v>0</v>
      </c>
      <c r="BT26" s="220">
        <f t="shared" si="31"/>
        <v>0</v>
      </c>
      <c r="BU26" s="220">
        <f t="shared" si="31"/>
        <v>0</v>
      </c>
      <c r="BV26" s="220">
        <f t="shared" si="31"/>
        <v>0</v>
      </c>
      <c r="BW26" s="220">
        <f t="shared" si="31"/>
        <v>0</v>
      </c>
      <c r="BX26" s="220">
        <f t="shared" si="31"/>
        <v>0</v>
      </c>
      <c r="BY26" s="220">
        <f t="shared" si="31"/>
        <v>0</v>
      </c>
      <c r="BZ26" s="220">
        <f t="shared" si="31"/>
        <v>0</v>
      </c>
      <c r="CA26" s="220">
        <f t="shared" si="31"/>
        <v>0</v>
      </c>
      <c r="CB26" s="220">
        <f t="shared" si="31"/>
        <v>0</v>
      </c>
      <c r="CC26" s="220">
        <f t="shared" si="31"/>
        <v>0</v>
      </c>
      <c r="CD26" s="220">
        <f t="shared" si="31"/>
        <v>0</v>
      </c>
      <c r="CE26" s="220">
        <f t="shared" si="31"/>
        <v>0</v>
      </c>
      <c r="CF26" s="220">
        <f t="shared" si="31"/>
        <v>0</v>
      </c>
      <c r="CG26" s="220">
        <f t="shared" si="31"/>
        <v>0</v>
      </c>
      <c r="CH26" s="220">
        <f t="shared" ref="CH26:DP26" si="32">SUMIF($B13:$B24,$B26,CH13:CH24)</f>
        <v>0</v>
      </c>
      <c r="CI26" s="220">
        <f t="shared" si="32"/>
        <v>0</v>
      </c>
      <c r="CJ26" s="220">
        <f t="shared" si="32"/>
        <v>0</v>
      </c>
      <c r="CK26" s="220">
        <f t="shared" si="32"/>
        <v>0</v>
      </c>
      <c r="CL26" s="220">
        <f t="shared" si="32"/>
        <v>0</v>
      </c>
      <c r="CM26" s="220">
        <f t="shared" si="32"/>
        <v>0</v>
      </c>
      <c r="CN26" s="220">
        <f t="shared" si="32"/>
        <v>0</v>
      </c>
      <c r="CO26" s="220">
        <f t="shared" si="32"/>
        <v>0</v>
      </c>
      <c r="CP26" s="220">
        <f t="shared" si="32"/>
        <v>0</v>
      </c>
      <c r="CQ26" s="220">
        <f t="shared" si="32"/>
        <v>0</v>
      </c>
      <c r="CR26" s="220">
        <f t="shared" si="32"/>
        <v>0</v>
      </c>
      <c r="CS26" s="220">
        <f t="shared" si="32"/>
        <v>0</v>
      </c>
      <c r="CT26" s="220">
        <f t="shared" si="32"/>
        <v>0</v>
      </c>
      <c r="CU26" s="220">
        <f t="shared" si="32"/>
        <v>0</v>
      </c>
      <c r="CV26" s="220">
        <f t="shared" si="32"/>
        <v>0</v>
      </c>
      <c r="CW26" s="220">
        <f t="shared" si="32"/>
        <v>0</v>
      </c>
      <c r="CX26" s="220">
        <f t="shared" si="32"/>
        <v>0</v>
      </c>
      <c r="CY26" s="220">
        <f t="shared" si="32"/>
        <v>0</v>
      </c>
      <c r="CZ26" s="220">
        <f t="shared" si="32"/>
        <v>0</v>
      </c>
      <c r="DA26" s="220">
        <f t="shared" si="32"/>
        <v>0</v>
      </c>
      <c r="DB26" s="220">
        <f t="shared" si="32"/>
        <v>0</v>
      </c>
      <c r="DC26" s="220">
        <f t="shared" si="32"/>
        <v>0</v>
      </c>
      <c r="DD26" s="220">
        <f t="shared" si="32"/>
        <v>0</v>
      </c>
      <c r="DE26" s="220">
        <f t="shared" si="32"/>
        <v>0</v>
      </c>
      <c r="DF26" s="220">
        <f t="shared" si="32"/>
        <v>0</v>
      </c>
      <c r="DG26" s="220">
        <f t="shared" si="32"/>
        <v>0</v>
      </c>
      <c r="DH26" s="220">
        <f t="shared" si="32"/>
        <v>0</v>
      </c>
      <c r="DI26" s="220">
        <f t="shared" si="32"/>
        <v>0</v>
      </c>
      <c r="DJ26" s="220">
        <f t="shared" si="32"/>
        <v>0</v>
      </c>
      <c r="DK26" s="220">
        <f t="shared" si="32"/>
        <v>0</v>
      </c>
      <c r="DL26" s="220">
        <f t="shared" si="32"/>
        <v>0</v>
      </c>
      <c r="DM26" s="220">
        <f t="shared" si="32"/>
        <v>0</v>
      </c>
      <c r="DN26" s="220">
        <f t="shared" si="32"/>
        <v>0</v>
      </c>
      <c r="DO26" s="220">
        <f t="shared" si="32"/>
        <v>0</v>
      </c>
      <c r="DP26" s="220">
        <f t="shared" si="32"/>
        <v>0</v>
      </c>
      <c r="DQ26" s="221">
        <f t="shared" ref="DQ26:DV26" si="33">SUMIF($B13:$B24,$B26,DQ13:DQ24)</f>
        <v>0</v>
      </c>
      <c r="DR26" s="221">
        <f t="shared" si="33"/>
        <v>0</v>
      </c>
      <c r="DS26" s="221">
        <f t="shared" si="33"/>
        <v>0</v>
      </c>
      <c r="DT26" s="221">
        <f t="shared" si="33"/>
        <v>0</v>
      </c>
      <c r="DU26" s="221">
        <f t="shared" si="33"/>
        <v>0</v>
      </c>
      <c r="DV26" s="221">
        <f t="shared" si="33"/>
        <v>0</v>
      </c>
    </row>
    <row r="27" spans="1:126">
      <c r="A27" s="214"/>
      <c r="B27" s="215" t="s">
        <v>347</v>
      </c>
      <c r="C27" s="222"/>
      <c r="D27" s="222"/>
      <c r="E27" s="222"/>
      <c r="F27" s="222"/>
      <c r="G27" s="222"/>
      <c r="H27" s="222"/>
      <c r="I27" s="222"/>
      <c r="J27" s="223"/>
      <c r="K27" s="223"/>
      <c r="L27" s="223"/>
      <c r="M27" s="223"/>
      <c r="N27" s="222"/>
      <c r="O27" s="222"/>
      <c r="P27" s="222"/>
      <c r="Q27" s="222"/>
      <c r="R27" s="222"/>
      <c r="S27" s="222"/>
      <c r="T27" s="219"/>
      <c r="U27" s="220">
        <f>SUMIF($B13:$B24,$B27,U13:U24)</f>
        <v>0</v>
      </c>
      <c r="V27" s="220">
        <f t="shared" ref="V27:CG27" si="34">SUMIF($B13:$B24,$B27,V13:V24)</f>
        <v>0</v>
      </c>
      <c r="W27" s="220">
        <f t="shared" si="34"/>
        <v>0</v>
      </c>
      <c r="X27" s="220">
        <f t="shared" si="34"/>
        <v>0</v>
      </c>
      <c r="Y27" s="220">
        <f t="shared" si="34"/>
        <v>0</v>
      </c>
      <c r="Z27" s="220">
        <f t="shared" si="34"/>
        <v>0</v>
      </c>
      <c r="AA27" s="220">
        <f t="shared" si="34"/>
        <v>0</v>
      </c>
      <c r="AB27" s="220">
        <f t="shared" si="34"/>
        <v>0</v>
      </c>
      <c r="AC27" s="220">
        <f t="shared" si="34"/>
        <v>0</v>
      </c>
      <c r="AD27" s="220">
        <f t="shared" si="34"/>
        <v>0</v>
      </c>
      <c r="AE27" s="220">
        <f t="shared" si="34"/>
        <v>0</v>
      </c>
      <c r="AF27" s="220">
        <f t="shared" si="34"/>
        <v>0</v>
      </c>
      <c r="AG27" s="220">
        <f t="shared" si="34"/>
        <v>0</v>
      </c>
      <c r="AH27" s="220">
        <f t="shared" si="34"/>
        <v>0</v>
      </c>
      <c r="AI27" s="220">
        <f t="shared" si="34"/>
        <v>0</v>
      </c>
      <c r="AJ27" s="220">
        <f t="shared" si="34"/>
        <v>0</v>
      </c>
      <c r="AK27" s="220">
        <f t="shared" si="34"/>
        <v>0</v>
      </c>
      <c r="AL27" s="220">
        <f t="shared" si="34"/>
        <v>0</v>
      </c>
      <c r="AM27" s="220">
        <f t="shared" si="34"/>
        <v>0</v>
      </c>
      <c r="AN27" s="220">
        <f t="shared" si="34"/>
        <v>0</v>
      </c>
      <c r="AO27" s="220">
        <f t="shared" si="34"/>
        <v>0</v>
      </c>
      <c r="AP27" s="220">
        <f t="shared" si="34"/>
        <v>0</v>
      </c>
      <c r="AQ27" s="220">
        <f t="shared" si="34"/>
        <v>0</v>
      </c>
      <c r="AR27" s="220">
        <f t="shared" si="34"/>
        <v>0</v>
      </c>
      <c r="AS27" s="220">
        <f t="shared" si="34"/>
        <v>0</v>
      </c>
      <c r="AT27" s="220">
        <f t="shared" si="34"/>
        <v>0</v>
      </c>
      <c r="AU27" s="220">
        <f t="shared" si="34"/>
        <v>0</v>
      </c>
      <c r="AV27" s="220">
        <f t="shared" si="34"/>
        <v>0</v>
      </c>
      <c r="AW27" s="220">
        <f t="shared" si="34"/>
        <v>0</v>
      </c>
      <c r="AX27" s="220">
        <f t="shared" si="34"/>
        <v>0</v>
      </c>
      <c r="AY27" s="220">
        <f t="shared" si="34"/>
        <v>0</v>
      </c>
      <c r="AZ27" s="220">
        <f t="shared" si="34"/>
        <v>0</v>
      </c>
      <c r="BA27" s="220">
        <f t="shared" si="34"/>
        <v>0</v>
      </c>
      <c r="BB27" s="220">
        <f t="shared" si="34"/>
        <v>0</v>
      </c>
      <c r="BC27" s="220">
        <f t="shared" si="34"/>
        <v>0</v>
      </c>
      <c r="BD27" s="220">
        <f t="shared" si="34"/>
        <v>0</v>
      </c>
      <c r="BE27" s="220">
        <f t="shared" si="34"/>
        <v>0</v>
      </c>
      <c r="BF27" s="220">
        <f t="shared" si="34"/>
        <v>0</v>
      </c>
      <c r="BG27" s="220">
        <f t="shared" si="34"/>
        <v>0</v>
      </c>
      <c r="BH27" s="220">
        <f t="shared" si="34"/>
        <v>0</v>
      </c>
      <c r="BI27" s="220">
        <f t="shared" si="34"/>
        <v>0</v>
      </c>
      <c r="BJ27" s="220">
        <f t="shared" si="34"/>
        <v>0</v>
      </c>
      <c r="BK27" s="220">
        <f t="shared" si="34"/>
        <v>0</v>
      </c>
      <c r="BL27" s="220">
        <f t="shared" si="34"/>
        <v>0</v>
      </c>
      <c r="BM27" s="220">
        <f t="shared" si="34"/>
        <v>0</v>
      </c>
      <c r="BN27" s="220">
        <f t="shared" si="34"/>
        <v>0</v>
      </c>
      <c r="BO27" s="220">
        <f t="shared" si="34"/>
        <v>0</v>
      </c>
      <c r="BP27" s="220">
        <f t="shared" si="34"/>
        <v>0</v>
      </c>
      <c r="BQ27" s="220">
        <f t="shared" si="34"/>
        <v>0</v>
      </c>
      <c r="BR27" s="220">
        <f t="shared" si="34"/>
        <v>0</v>
      </c>
      <c r="BS27" s="220">
        <f t="shared" si="34"/>
        <v>0</v>
      </c>
      <c r="BT27" s="220">
        <f t="shared" si="34"/>
        <v>0</v>
      </c>
      <c r="BU27" s="220">
        <f t="shared" si="34"/>
        <v>0</v>
      </c>
      <c r="BV27" s="220">
        <f t="shared" si="34"/>
        <v>0</v>
      </c>
      <c r="BW27" s="220">
        <f t="shared" si="34"/>
        <v>0</v>
      </c>
      <c r="BX27" s="220">
        <f t="shared" si="34"/>
        <v>0</v>
      </c>
      <c r="BY27" s="220">
        <f t="shared" si="34"/>
        <v>0</v>
      </c>
      <c r="BZ27" s="220">
        <f t="shared" si="34"/>
        <v>0</v>
      </c>
      <c r="CA27" s="220">
        <f t="shared" si="34"/>
        <v>0</v>
      </c>
      <c r="CB27" s="220">
        <f t="shared" si="34"/>
        <v>0</v>
      </c>
      <c r="CC27" s="220">
        <f t="shared" si="34"/>
        <v>0</v>
      </c>
      <c r="CD27" s="220">
        <f t="shared" si="34"/>
        <v>0</v>
      </c>
      <c r="CE27" s="220">
        <f t="shared" si="34"/>
        <v>0</v>
      </c>
      <c r="CF27" s="220">
        <f t="shared" si="34"/>
        <v>0</v>
      </c>
      <c r="CG27" s="220">
        <f t="shared" si="34"/>
        <v>0</v>
      </c>
      <c r="CH27" s="220">
        <f t="shared" ref="CH27:DP27" si="35">SUMIF($B13:$B24,$B27,CH13:CH24)</f>
        <v>0</v>
      </c>
      <c r="CI27" s="220">
        <f t="shared" si="35"/>
        <v>0</v>
      </c>
      <c r="CJ27" s="220">
        <f t="shared" si="35"/>
        <v>0</v>
      </c>
      <c r="CK27" s="220">
        <f t="shared" si="35"/>
        <v>0</v>
      </c>
      <c r="CL27" s="220">
        <f t="shared" si="35"/>
        <v>0</v>
      </c>
      <c r="CM27" s="220">
        <f t="shared" si="35"/>
        <v>0</v>
      </c>
      <c r="CN27" s="220">
        <f t="shared" si="35"/>
        <v>0</v>
      </c>
      <c r="CO27" s="220">
        <f t="shared" si="35"/>
        <v>0</v>
      </c>
      <c r="CP27" s="220">
        <f t="shared" si="35"/>
        <v>0</v>
      </c>
      <c r="CQ27" s="220">
        <f t="shared" si="35"/>
        <v>0</v>
      </c>
      <c r="CR27" s="220">
        <f t="shared" si="35"/>
        <v>0</v>
      </c>
      <c r="CS27" s="220">
        <f t="shared" si="35"/>
        <v>0</v>
      </c>
      <c r="CT27" s="220">
        <f t="shared" si="35"/>
        <v>0</v>
      </c>
      <c r="CU27" s="220">
        <f t="shared" si="35"/>
        <v>0</v>
      </c>
      <c r="CV27" s="220">
        <f t="shared" si="35"/>
        <v>0</v>
      </c>
      <c r="CW27" s="220">
        <f t="shared" si="35"/>
        <v>0</v>
      </c>
      <c r="CX27" s="220">
        <f t="shared" si="35"/>
        <v>0</v>
      </c>
      <c r="CY27" s="220">
        <f t="shared" si="35"/>
        <v>0</v>
      </c>
      <c r="CZ27" s="220">
        <f t="shared" si="35"/>
        <v>0</v>
      </c>
      <c r="DA27" s="220">
        <f t="shared" si="35"/>
        <v>0</v>
      </c>
      <c r="DB27" s="220">
        <f t="shared" si="35"/>
        <v>0</v>
      </c>
      <c r="DC27" s="220">
        <f t="shared" si="35"/>
        <v>0</v>
      </c>
      <c r="DD27" s="220">
        <f t="shared" si="35"/>
        <v>0</v>
      </c>
      <c r="DE27" s="220">
        <f t="shared" si="35"/>
        <v>0</v>
      </c>
      <c r="DF27" s="220">
        <f t="shared" si="35"/>
        <v>0</v>
      </c>
      <c r="DG27" s="220">
        <f t="shared" si="35"/>
        <v>0</v>
      </c>
      <c r="DH27" s="220">
        <f t="shared" si="35"/>
        <v>0</v>
      </c>
      <c r="DI27" s="220">
        <f t="shared" si="35"/>
        <v>0</v>
      </c>
      <c r="DJ27" s="220">
        <f t="shared" si="35"/>
        <v>0</v>
      </c>
      <c r="DK27" s="220">
        <f t="shared" si="35"/>
        <v>0</v>
      </c>
      <c r="DL27" s="220">
        <f t="shared" si="35"/>
        <v>0</v>
      </c>
      <c r="DM27" s="220">
        <f t="shared" si="35"/>
        <v>0</v>
      </c>
      <c r="DN27" s="220">
        <f t="shared" si="35"/>
        <v>0</v>
      </c>
      <c r="DO27" s="220">
        <f t="shared" si="35"/>
        <v>0</v>
      </c>
      <c r="DP27" s="220">
        <f t="shared" si="35"/>
        <v>0</v>
      </c>
      <c r="DQ27" s="221">
        <f t="shared" ref="DQ27:DV27" si="36">SUMIF($B13:$B24,$B27,DQ13:DQ24)</f>
        <v>0</v>
      </c>
      <c r="DR27" s="221">
        <f t="shared" si="36"/>
        <v>0</v>
      </c>
      <c r="DS27" s="221">
        <f t="shared" si="36"/>
        <v>0</v>
      </c>
      <c r="DT27" s="221">
        <f t="shared" si="36"/>
        <v>0</v>
      </c>
      <c r="DU27" s="221">
        <f t="shared" si="36"/>
        <v>0</v>
      </c>
      <c r="DV27" s="221">
        <f t="shared" si="36"/>
        <v>0</v>
      </c>
    </row>
    <row r="28" spans="1:126" ht="16.5" thickBot="1">
      <c r="A28" s="224"/>
      <c r="B28" s="225" t="s">
        <v>348</v>
      </c>
      <c r="C28" s="226"/>
      <c r="D28" s="226"/>
      <c r="E28" s="226"/>
      <c r="F28" s="226"/>
      <c r="G28" s="226"/>
      <c r="H28" s="226"/>
      <c r="I28" s="226"/>
      <c r="J28" s="227"/>
      <c r="K28" s="227"/>
      <c r="L28" s="227"/>
      <c r="M28" s="227"/>
      <c r="N28" s="226"/>
      <c r="O28" s="226"/>
      <c r="P28" s="226"/>
      <c r="Q28" s="226"/>
      <c r="R28" s="226"/>
      <c r="S28" s="226"/>
      <c r="T28" s="219">
        <f>SUM(U28:DV28)</f>
        <v>0</v>
      </c>
      <c r="U28" s="220">
        <f>SUMIF($B13:$B24,$B28,U13:U24)</f>
        <v>0</v>
      </c>
      <c r="V28" s="220">
        <f t="shared" ref="V28:CG28" si="37">SUMIF($B13:$B24,$B28,V13:V24)</f>
        <v>0</v>
      </c>
      <c r="W28" s="220">
        <f t="shared" si="37"/>
        <v>0</v>
      </c>
      <c r="X28" s="220">
        <f t="shared" si="37"/>
        <v>0</v>
      </c>
      <c r="Y28" s="220">
        <f t="shared" si="37"/>
        <v>0</v>
      </c>
      <c r="Z28" s="220">
        <f t="shared" si="37"/>
        <v>0</v>
      </c>
      <c r="AA28" s="220">
        <f t="shared" si="37"/>
        <v>0</v>
      </c>
      <c r="AB28" s="220">
        <f t="shared" si="37"/>
        <v>0</v>
      </c>
      <c r="AC28" s="220">
        <f t="shared" si="37"/>
        <v>0</v>
      </c>
      <c r="AD28" s="220">
        <f t="shared" si="37"/>
        <v>0</v>
      </c>
      <c r="AE28" s="220">
        <f t="shared" si="37"/>
        <v>0</v>
      </c>
      <c r="AF28" s="220">
        <f t="shared" si="37"/>
        <v>0</v>
      </c>
      <c r="AG28" s="220">
        <f t="shared" si="37"/>
        <v>0</v>
      </c>
      <c r="AH28" s="220">
        <f t="shared" si="37"/>
        <v>0</v>
      </c>
      <c r="AI28" s="220">
        <f t="shared" si="37"/>
        <v>0</v>
      </c>
      <c r="AJ28" s="220">
        <f t="shared" si="37"/>
        <v>0</v>
      </c>
      <c r="AK28" s="220">
        <f t="shared" si="37"/>
        <v>0</v>
      </c>
      <c r="AL28" s="220">
        <f t="shared" si="37"/>
        <v>0</v>
      </c>
      <c r="AM28" s="220">
        <f t="shared" si="37"/>
        <v>0</v>
      </c>
      <c r="AN28" s="220">
        <f t="shared" si="37"/>
        <v>0</v>
      </c>
      <c r="AO28" s="220">
        <f t="shared" si="37"/>
        <v>0</v>
      </c>
      <c r="AP28" s="220">
        <f t="shared" si="37"/>
        <v>0</v>
      </c>
      <c r="AQ28" s="220">
        <f t="shared" si="37"/>
        <v>0</v>
      </c>
      <c r="AR28" s="220">
        <f t="shared" si="37"/>
        <v>0</v>
      </c>
      <c r="AS28" s="220">
        <f t="shared" si="37"/>
        <v>0</v>
      </c>
      <c r="AT28" s="220">
        <f t="shared" si="37"/>
        <v>0</v>
      </c>
      <c r="AU28" s="220">
        <f t="shared" si="37"/>
        <v>0</v>
      </c>
      <c r="AV28" s="220">
        <f t="shared" si="37"/>
        <v>0</v>
      </c>
      <c r="AW28" s="220">
        <f t="shared" si="37"/>
        <v>0</v>
      </c>
      <c r="AX28" s="220">
        <f t="shared" si="37"/>
        <v>0</v>
      </c>
      <c r="AY28" s="220">
        <f t="shared" si="37"/>
        <v>0</v>
      </c>
      <c r="AZ28" s="220">
        <f t="shared" si="37"/>
        <v>0</v>
      </c>
      <c r="BA28" s="220">
        <f t="shared" si="37"/>
        <v>0</v>
      </c>
      <c r="BB28" s="220">
        <f t="shared" si="37"/>
        <v>0</v>
      </c>
      <c r="BC28" s="220">
        <f t="shared" si="37"/>
        <v>0</v>
      </c>
      <c r="BD28" s="220">
        <f t="shared" si="37"/>
        <v>0</v>
      </c>
      <c r="BE28" s="220">
        <f t="shared" si="37"/>
        <v>0</v>
      </c>
      <c r="BF28" s="220">
        <f t="shared" si="37"/>
        <v>0</v>
      </c>
      <c r="BG28" s="220">
        <f t="shared" si="37"/>
        <v>0</v>
      </c>
      <c r="BH28" s="220">
        <f t="shared" si="37"/>
        <v>0</v>
      </c>
      <c r="BI28" s="220">
        <f t="shared" si="37"/>
        <v>0</v>
      </c>
      <c r="BJ28" s="220">
        <f t="shared" si="37"/>
        <v>0</v>
      </c>
      <c r="BK28" s="220">
        <f t="shared" si="37"/>
        <v>0</v>
      </c>
      <c r="BL28" s="220">
        <f t="shared" si="37"/>
        <v>0</v>
      </c>
      <c r="BM28" s="220">
        <f t="shared" si="37"/>
        <v>0</v>
      </c>
      <c r="BN28" s="220">
        <f t="shared" si="37"/>
        <v>0</v>
      </c>
      <c r="BO28" s="220">
        <f t="shared" si="37"/>
        <v>0</v>
      </c>
      <c r="BP28" s="220">
        <f t="shared" si="37"/>
        <v>0</v>
      </c>
      <c r="BQ28" s="220">
        <f t="shared" si="37"/>
        <v>0</v>
      </c>
      <c r="BR28" s="220">
        <f t="shared" si="37"/>
        <v>0</v>
      </c>
      <c r="BS28" s="220">
        <f t="shared" si="37"/>
        <v>0</v>
      </c>
      <c r="BT28" s="220">
        <f t="shared" si="37"/>
        <v>0</v>
      </c>
      <c r="BU28" s="220">
        <f t="shared" si="37"/>
        <v>0</v>
      </c>
      <c r="BV28" s="220">
        <f t="shared" si="37"/>
        <v>0</v>
      </c>
      <c r="BW28" s="220">
        <f t="shared" si="37"/>
        <v>0</v>
      </c>
      <c r="BX28" s="220">
        <f t="shared" si="37"/>
        <v>0</v>
      </c>
      <c r="BY28" s="220">
        <f t="shared" si="37"/>
        <v>0</v>
      </c>
      <c r="BZ28" s="220">
        <f t="shared" si="37"/>
        <v>0</v>
      </c>
      <c r="CA28" s="220">
        <f t="shared" si="37"/>
        <v>0</v>
      </c>
      <c r="CB28" s="220">
        <f t="shared" si="37"/>
        <v>0</v>
      </c>
      <c r="CC28" s="220">
        <f t="shared" si="37"/>
        <v>0</v>
      </c>
      <c r="CD28" s="220">
        <f t="shared" si="37"/>
        <v>0</v>
      </c>
      <c r="CE28" s="220">
        <f t="shared" si="37"/>
        <v>0</v>
      </c>
      <c r="CF28" s="220">
        <f t="shared" si="37"/>
        <v>0</v>
      </c>
      <c r="CG28" s="220">
        <f t="shared" si="37"/>
        <v>0</v>
      </c>
      <c r="CH28" s="220">
        <f t="shared" ref="CH28:DP28" si="38">SUMIF($B13:$B24,$B28,CH13:CH24)</f>
        <v>0</v>
      </c>
      <c r="CI28" s="220">
        <f t="shared" si="38"/>
        <v>0</v>
      </c>
      <c r="CJ28" s="220">
        <f t="shared" si="38"/>
        <v>0</v>
      </c>
      <c r="CK28" s="220">
        <f t="shared" si="38"/>
        <v>0</v>
      </c>
      <c r="CL28" s="220">
        <f t="shared" si="38"/>
        <v>0</v>
      </c>
      <c r="CM28" s="220">
        <f t="shared" si="38"/>
        <v>0</v>
      </c>
      <c r="CN28" s="220">
        <f t="shared" si="38"/>
        <v>0</v>
      </c>
      <c r="CO28" s="220">
        <f t="shared" si="38"/>
        <v>0</v>
      </c>
      <c r="CP28" s="220">
        <f t="shared" si="38"/>
        <v>0</v>
      </c>
      <c r="CQ28" s="220">
        <f t="shared" si="38"/>
        <v>0</v>
      </c>
      <c r="CR28" s="220">
        <f t="shared" si="38"/>
        <v>0</v>
      </c>
      <c r="CS28" s="220">
        <f t="shared" si="38"/>
        <v>0</v>
      </c>
      <c r="CT28" s="220">
        <f t="shared" si="38"/>
        <v>0</v>
      </c>
      <c r="CU28" s="220">
        <f t="shared" si="38"/>
        <v>0</v>
      </c>
      <c r="CV28" s="220">
        <f t="shared" si="38"/>
        <v>0</v>
      </c>
      <c r="CW28" s="220">
        <f t="shared" si="38"/>
        <v>0</v>
      </c>
      <c r="CX28" s="220">
        <f t="shared" si="38"/>
        <v>0</v>
      </c>
      <c r="CY28" s="220">
        <f t="shared" si="38"/>
        <v>0</v>
      </c>
      <c r="CZ28" s="220">
        <f t="shared" si="38"/>
        <v>0</v>
      </c>
      <c r="DA28" s="220">
        <f t="shared" si="38"/>
        <v>0</v>
      </c>
      <c r="DB28" s="220">
        <f t="shared" si="38"/>
        <v>0</v>
      </c>
      <c r="DC28" s="220">
        <f t="shared" si="38"/>
        <v>0</v>
      </c>
      <c r="DD28" s="220">
        <f t="shared" si="38"/>
        <v>0</v>
      </c>
      <c r="DE28" s="220">
        <f t="shared" si="38"/>
        <v>0</v>
      </c>
      <c r="DF28" s="220">
        <f t="shared" si="38"/>
        <v>0</v>
      </c>
      <c r="DG28" s="220">
        <f t="shared" si="38"/>
        <v>0</v>
      </c>
      <c r="DH28" s="220">
        <f t="shared" si="38"/>
        <v>0</v>
      </c>
      <c r="DI28" s="220">
        <f t="shared" si="38"/>
        <v>0</v>
      </c>
      <c r="DJ28" s="220">
        <f t="shared" si="38"/>
        <v>0</v>
      </c>
      <c r="DK28" s="220">
        <f t="shared" si="38"/>
        <v>0</v>
      </c>
      <c r="DL28" s="220">
        <f t="shared" si="38"/>
        <v>0</v>
      </c>
      <c r="DM28" s="220">
        <f t="shared" si="38"/>
        <v>0</v>
      </c>
      <c r="DN28" s="220">
        <f t="shared" si="38"/>
        <v>0</v>
      </c>
      <c r="DO28" s="220">
        <f t="shared" si="38"/>
        <v>0</v>
      </c>
      <c r="DP28" s="220">
        <f t="shared" si="38"/>
        <v>0</v>
      </c>
      <c r="DQ28" s="221">
        <f>SUMIF($B13:$B24,$B28,DQ13:DQ24)</f>
        <v>0</v>
      </c>
      <c r="DR28" s="221">
        <f t="shared" ref="DQ28:DV28" si="39">SUMIF($B13:$B24,$B28,DR13:DR24)</f>
        <v>0</v>
      </c>
      <c r="DS28" s="221">
        <f t="shared" si="39"/>
        <v>0</v>
      </c>
      <c r="DT28" s="221">
        <f t="shared" si="39"/>
        <v>0</v>
      </c>
      <c r="DU28" s="221">
        <f t="shared" si="39"/>
        <v>0</v>
      </c>
      <c r="DV28" s="221">
        <f t="shared" si="39"/>
        <v>0</v>
      </c>
    </row>
    <row r="29" spans="1:126" ht="58.5" customHeight="1" thickBot="1">
      <c r="A29" s="212" t="s">
        <v>532</v>
      </c>
      <c r="B29" s="213">
        <f>(T28+M25+S25+Q25+O25-K25)</f>
        <v>0</v>
      </c>
    </row>
    <row r="30" spans="1:126" ht="29.25" customHeight="1"/>
    <row r="31" spans="1:126" ht="35.25" customHeight="1"/>
  </sheetData>
  <mergeCells count="90">
    <mergeCell ref="K25:K28"/>
    <mergeCell ref="L25:L28"/>
    <mergeCell ref="N21:N24"/>
    <mergeCell ref="P21:P24"/>
    <mergeCell ref="R21:R24"/>
    <mergeCell ref="N13:N16"/>
    <mergeCell ref="P13:P16"/>
    <mergeCell ref="R13:R16"/>
    <mergeCell ref="I17:I20"/>
    <mergeCell ref="J17:J20"/>
    <mergeCell ref="K17:K20"/>
    <mergeCell ref="M25:M28"/>
    <mergeCell ref="O13:O16"/>
    <mergeCell ref="Q13:Q16"/>
    <mergeCell ref="N17:N20"/>
    <mergeCell ref="A13:A16"/>
    <mergeCell ref="C13:C16"/>
    <mergeCell ref="D13:D16"/>
    <mergeCell ref="E13:E16"/>
    <mergeCell ref="F13:F16"/>
    <mergeCell ref="A17:A20"/>
    <mergeCell ref="C17:C20"/>
    <mergeCell ref="D17:D20"/>
    <mergeCell ref="E17:E20"/>
    <mergeCell ref="F17:F20"/>
    <mergeCell ref="C21:C24"/>
    <mergeCell ref="D21:D24"/>
    <mergeCell ref="E21:E24"/>
    <mergeCell ref="F21:F24"/>
    <mergeCell ref="L13:L16"/>
    <mergeCell ref="M13:M16"/>
    <mergeCell ref="G13:G16"/>
    <mergeCell ref="H13:H16"/>
    <mergeCell ref="I13:I16"/>
    <mergeCell ref="J13:J16"/>
    <mergeCell ref="K13:K16"/>
    <mergeCell ref="G17:G20"/>
    <mergeCell ref="H17:H20"/>
    <mergeCell ref="L21:L24"/>
    <mergeCell ref="M21:M24"/>
    <mergeCell ref="G21:G24"/>
    <mergeCell ref="H21:H24"/>
    <mergeCell ref="I21:I24"/>
    <mergeCell ref="J21:J24"/>
    <mergeCell ref="K21:K24"/>
    <mergeCell ref="L17:L20"/>
    <mergeCell ref="M17:M20"/>
    <mergeCell ref="B6:C6"/>
    <mergeCell ref="B8:C8"/>
    <mergeCell ref="A7:M7"/>
    <mergeCell ref="A9:B9"/>
    <mergeCell ref="A10:B11"/>
    <mergeCell ref="C10:C11"/>
    <mergeCell ref="D10:D11"/>
    <mergeCell ref="F10:F11"/>
    <mergeCell ref="A12:B12"/>
    <mergeCell ref="M10:M11"/>
    <mergeCell ref="E10:E11"/>
    <mergeCell ref="T10:T11"/>
    <mergeCell ref="H10:H11"/>
    <mergeCell ref="I10:I11"/>
    <mergeCell ref="J10:J11"/>
    <mergeCell ref="K10:K11"/>
    <mergeCell ref="L10:L11"/>
    <mergeCell ref="G10:G11"/>
    <mergeCell ref="I25:I28"/>
    <mergeCell ref="J25:J28"/>
    <mergeCell ref="A25:A28"/>
    <mergeCell ref="C25:C28"/>
    <mergeCell ref="D25:D28"/>
    <mergeCell ref="F25:F28"/>
    <mergeCell ref="G25:G28"/>
    <mergeCell ref="H25:H28"/>
    <mergeCell ref="E25:E28"/>
    <mergeCell ref="A21:A24"/>
    <mergeCell ref="N25:N28"/>
    <mergeCell ref="S13:S16"/>
    <mergeCell ref="O17:O20"/>
    <mergeCell ref="Q17:Q20"/>
    <mergeCell ref="S17:S20"/>
    <mergeCell ref="O21:O24"/>
    <mergeCell ref="Q21:Q24"/>
    <mergeCell ref="S21:S24"/>
    <mergeCell ref="S25:S28"/>
    <mergeCell ref="Q25:Q28"/>
    <mergeCell ref="O25:O28"/>
    <mergeCell ref="P25:P28"/>
    <mergeCell ref="R25:R28"/>
    <mergeCell ref="P17:P20"/>
    <mergeCell ref="R17:R20"/>
  </mergeCells>
  <phoneticPr fontId="140" type="noConversion"/>
  <dataValidations count="1">
    <dataValidation type="list" allowBlank="1" showInputMessage="1" showErrorMessage="1" sqref="E13:E24" xr:uid="{73A521A6-F9BB-4C21-8D69-C6125C5BF794}">
      <formula1>$F$1:$F$5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7744-9853-4FB6-8CDB-4E9E0BBE8536}">
  <sheetPr>
    <tabColor rgb="FF00B0F0"/>
  </sheetPr>
  <dimension ref="A2:K71"/>
  <sheetViews>
    <sheetView topLeftCell="A43" workbookViewId="0">
      <selection activeCell="B59" sqref="B59"/>
    </sheetView>
  </sheetViews>
  <sheetFormatPr defaultRowHeight="15"/>
  <cols>
    <col min="2" max="2" width="42.42578125" customWidth="1"/>
    <col min="3" max="3" width="22" customWidth="1"/>
    <col min="4" max="4" width="23" customWidth="1"/>
    <col min="5" max="5" width="17" customWidth="1"/>
    <col min="6" max="6" width="16.140625" customWidth="1"/>
    <col min="7" max="7" width="19.85546875" customWidth="1"/>
    <col min="8" max="8" width="17.140625" customWidth="1"/>
    <col min="9" max="9" width="17.28515625" customWidth="1"/>
    <col min="10" max="10" width="14.85546875" customWidth="1"/>
  </cols>
  <sheetData>
    <row r="2" spans="1:11" ht="39.75" customHeight="1">
      <c r="A2" s="174" t="s">
        <v>468</v>
      </c>
      <c r="B2" s="174"/>
      <c r="C2" s="174"/>
      <c r="D2" s="174"/>
      <c r="E2" s="174"/>
      <c r="F2" s="174"/>
      <c r="G2" s="174"/>
      <c r="H2" s="174"/>
      <c r="I2" s="174"/>
      <c r="J2" s="174"/>
    </row>
    <row r="4" spans="1:11" ht="15.75" thickBot="1"/>
    <row r="5" spans="1:11" ht="16.5" thickBot="1">
      <c r="A5" s="175" t="s">
        <v>457</v>
      </c>
      <c r="B5" s="177" t="s">
        <v>458</v>
      </c>
      <c r="C5" s="179" t="s">
        <v>459</v>
      </c>
      <c r="D5" s="181" t="s">
        <v>460</v>
      </c>
      <c r="E5" s="183" t="s">
        <v>461</v>
      </c>
      <c r="F5" s="185" t="s">
        <v>462</v>
      </c>
      <c r="G5" s="186"/>
      <c r="H5" s="186"/>
      <c r="I5" s="186"/>
      <c r="J5" s="187"/>
    </row>
    <row r="6" spans="1:11" ht="78" thickBot="1">
      <c r="A6" s="176"/>
      <c r="B6" s="178"/>
      <c r="C6" s="180"/>
      <c r="D6" s="182"/>
      <c r="E6" s="184"/>
      <c r="F6" s="32" t="s">
        <v>463</v>
      </c>
      <c r="G6" s="33" t="s">
        <v>464</v>
      </c>
      <c r="H6" s="33" t="s">
        <v>465</v>
      </c>
      <c r="I6" s="33" t="s">
        <v>466</v>
      </c>
      <c r="J6" s="34" t="s">
        <v>467</v>
      </c>
    </row>
    <row r="7" spans="1:11" ht="15.75" thickBot="1">
      <c r="A7" s="35" t="s">
        <v>5</v>
      </c>
      <c r="B7" s="36" t="s">
        <v>469</v>
      </c>
      <c r="C7" s="37"/>
      <c r="D7" s="38"/>
      <c r="E7" s="39"/>
      <c r="F7" s="40">
        <f>F8+F12+F16+F20</f>
        <v>0</v>
      </c>
      <c r="G7" s="40">
        <f>G8+G12+G16+G20</f>
        <v>0</v>
      </c>
      <c r="H7" s="40">
        <f>H8+H12+H16+H20</f>
        <v>0</v>
      </c>
      <c r="I7" s="40">
        <f>I8+I12+I16+I20</f>
        <v>0</v>
      </c>
      <c r="J7" s="41">
        <f>F7+G7+H7+I7</f>
        <v>0</v>
      </c>
    </row>
    <row r="8" spans="1:11">
      <c r="A8" s="42" t="s">
        <v>6</v>
      </c>
      <c r="B8" s="43" t="s">
        <v>20</v>
      </c>
      <c r="C8" s="44"/>
      <c r="D8" s="45"/>
      <c r="E8" s="46"/>
      <c r="F8" s="47">
        <f>SUM(F9:F11)</f>
        <v>0</v>
      </c>
      <c r="G8" s="47">
        <f>SUM(G9:G11)</f>
        <v>0</v>
      </c>
      <c r="H8" s="47">
        <f>SUM(H9:H11)</f>
        <v>0</v>
      </c>
      <c r="I8" s="47">
        <f>SUM(I9:I11)</f>
        <v>0</v>
      </c>
      <c r="J8" s="48">
        <f>F8+G8+H8+I8</f>
        <v>0</v>
      </c>
    </row>
    <row r="9" spans="1:11">
      <c r="A9" s="49">
        <v>1</v>
      </c>
      <c r="B9" s="50"/>
      <c r="C9" s="51"/>
      <c r="D9" s="52"/>
      <c r="E9" s="53"/>
      <c r="F9" s="54">
        <f>E9*0.95*((12+1-1)/12)*(0.08058/4)</f>
        <v>0</v>
      </c>
      <c r="G9" s="55"/>
      <c r="H9" s="56"/>
      <c r="I9" s="56"/>
      <c r="J9" s="57"/>
    </row>
    <row r="10" spans="1:11">
      <c r="A10" s="49">
        <v>2</v>
      </c>
      <c r="B10" s="58"/>
      <c r="C10" s="51"/>
      <c r="D10" s="52"/>
      <c r="E10" s="53"/>
      <c r="F10" s="54">
        <f>E10*0.95*((12+1-1)/12)*(0.08058/4)</f>
        <v>0</v>
      </c>
      <c r="G10" s="55"/>
      <c r="H10" s="56"/>
      <c r="I10" s="56"/>
      <c r="J10" s="57"/>
      <c r="K10" s="24"/>
    </row>
    <row r="11" spans="1:11">
      <c r="A11" s="49">
        <v>3</v>
      </c>
      <c r="B11" s="58"/>
      <c r="C11" s="51"/>
      <c r="D11" s="52"/>
      <c r="E11" s="53"/>
      <c r="F11" s="54">
        <f>E11*0.95*((12+1-1)/12)*(0.08058/4)</f>
        <v>0</v>
      </c>
      <c r="G11" s="55"/>
      <c r="H11" s="56"/>
      <c r="I11" s="56"/>
      <c r="J11" s="57"/>
    </row>
    <row r="12" spans="1:11">
      <c r="A12" s="59" t="s">
        <v>7</v>
      </c>
      <c r="B12" s="60" t="s">
        <v>21</v>
      </c>
      <c r="C12" s="60"/>
      <c r="D12" s="61"/>
      <c r="E12" s="62"/>
      <c r="F12" s="63">
        <f>SUM(F13:F15)</f>
        <v>0</v>
      </c>
      <c r="G12" s="63">
        <f>SUM(G13:G15)</f>
        <v>0</v>
      </c>
      <c r="H12" s="63">
        <f>SUM(H13:H15)</f>
        <v>0</v>
      </c>
      <c r="I12" s="63">
        <f>SUM(I13:I15)</f>
        <v>0</v>
      </c>
      <c r="J12" s="64">
        <f>F12+G12+H12+I12</f>
        <v>0</v>
      </c>
    </row>
    <row r="13" spans="1:11">
      <c r="A13" s="49">
        <v>1</v>
      </c>
      <c r="B13" s="50"/>
      <c r="C13" s="51"/>
      <c r="D13" s="52"/>
      <c r="E13" s="65"/>
      <c r="F13" s="66"/>
      <c r="G13" s="54">
        <f>E13*((12+1-2)/12)*(0.08058/4)</f>
        <v>0</v>
      </c>
      <c r="H13" s="56"/>
      <c r="I13" s="56"/>
      <c r="J13" s="57"/>
    </row>
    <row r="14" spans="1:11">
      <c r="A14" s="49">
        <v>2</v>
      </c>
      <c r="B14" s="50"/>
      <c r="C14" s="51"/>
      <c r="D14" s="52"/>
      <c r="E14" s="65"/>
      <c r="F14" s="66"/>
      <c r="G14" s="54">
        <f>E14*((12+1-2)/12)*(0.08058/4)</f>
        <v>0</v>
      </c>
      <c r="H14" s="56"/>
      <c r="I14" s="56"/>
      <c r="J14" s="57"/>
      <c r="K14" s="24"/>
    </row>
    <row r="15" spans="1:11">
      <c r="A15" s="49">
        <v>3</v>
      </c>
      <c r="B15" s="50"/>
      <c r="C15" s="51"/>
      <c r="D15" s="52"/>
      <c r="E15" s="67"/>
      <c r="F15" s="66"/>
      <c r="G15" s="54">
        <f t="shared" ref="G15" si="0">E15*0.95*((12+2-2)/12)*(0.08058/4)</f>
        <v>0</v>
      </c>
      <c r="H15" s="56"/>
      <c r="I15" s="56"/>
      <c r="J15" s="57"/>
    </row>
    <row r="16" spans="1:11">
      <c r="A16" s="59" t="s">
        <v>8</v>
      </c>
      <c r="B16" s="60" t="s">
        <v>22</v>
      </c>
      <c r="C16" s="60"/>
      <c r="D16" s="61"/>
      <c r="E16" s="62"/>
      <c r="F16" s="63">
        <f>SUM(F17:F19)</f>
        <v>0</v>
      </c>
      <c r="G16" s="63">
        <f>SUM(G17:G19)</f>
        <v>0</v>
      </c>
      <c r="H16" s="63">
        <f>SUM(H17:H19)</f>
        <v>0</v>
      </c>
      <c r="I16" s="63">
        <f>SUM(I17:I19)</f>
        <v>0</v>
      </c>
      <c r="J16" s="64">
        <f>F16+G16+H16+I16</f>
        <v>0</v>
      </c>
    </row>
    <row r="17" spans="1:10">
      <c r="A17" s="49">
        <v>1</v>
      </c>
      <c r="B17" s="50"/>
      <c r="C17" s="51"/>
      <c r="D17" s="52"/>
      <c r="E17" s="65"/>
      <c r="F17" s="56"/>
      <c r="G17" s="56"/>
      <c r="H17" s="69">
        <f>E17*((12+1-3)/12)*(0.08058/4)</f>
        <v>0</v>
      </c>
      <c r="I17" s="56"/>
      <c r="J17" s="57"/>
    </row>
    <row r="18" spans="1:10">
      <c r="A18" s="49">
        <v>2</v>
      </c>
      <c r="B18" s="50"/>
      <c r="C18" s="51"/>
      <c r="D18" s="52"/>
      <c r="E18" s="65"/>
      <c r="F18" s="56"/>
      <c r="G18" s="56"/>
      <c r="H18" s="69">
        <f>E18*((12+1-3)/12)*(0.08058/4)</f>
        <v>0</v>
      </c>
      <c r="I18" s="56"/>
      <c r="J18" s="57"/>
    </row>
    <row r="19" spans="1:10">
      <c r="A19" s="49">
        <v>3</v>
      </c>
      <c r="B19" s="50"/>
      <c r="C19" s="51"/>
      <c r="D19" s="52"/>
      <c r="E19" s="65"/>
      <c r="F19" s="66"/>
      <c r="G19" s="54"/>
      <c r="H19" s="54">
        <f t="shared" ref="H19" si="1">E19*((12+2-3)/12)*(0.08058/4)</f>
        <v>0</v>
      </c>
      <c r="I19" s="56"/>
      <c r="J19" s="57"/>
    </row>
    <row r="20" spans="1:10">
      <c r="A20" s="72" t="s">
        <v>9</v>
      </c>
      <c r="B20" s="60" t="s">
        <v>23</v>
      </c>
      <c r="C20" s="60"/>
      <c r="D20" s="61"/>
      <c r="E20" s="62"/>
      <c r="F20" s="63">
        <f>SUM(F21:F23)</f>
        <v>0</v>
      </c>
      <c r="G20" s="63">
        <f>SUM(G21:G23)</f>
        <v>0</v>
      </c>
      <c r="H20" s="63">
        <f>SUM(H21:H23)</f>
        <v>0</v>
      </c>
      <c r="I20" s="63">
        <f>SUM(I21:I23)</f>
        <v>0</v>
      </c>
      <c r="J20" s="64">
        <f>F20+G20+H20+I20</f>
        <v>0</v>
      </c>
    </row>
    <row r="21" spans="1:10">
      <c r="A21" s="49">
        <v>1</v>
      </c>
      <c r="B21" s="51"/>
      <c r="C21" s="51"/>
      <c r="D21" s="52"/>
      <c r="E21" s="65"/>
      <c r="F21" s="56"/>
      <c r="G21" s="69"/>
      <c r="H21" s="66"/>
      <c r="I21" s="69">
        <f>E21*((12+1-4)/12)*(0.08058/4)</f>
        <v>0</v>
      </c>
      <c r="J21" s="57"/>
    </row>
    <row r="22" spans="1:10">
      <c r="A22" s="49">
        <v>2</v>
      </c>
      <c r="B22" s="73"/>
      <c r="C22" s="73"/>
      <c r="D22" s="52"/>
      <c r="E22" s="65"/>
      <c r="F22" s="56"/>
      <c r="G22" s="56"/>
      <c r="H22" s="66"/>
      <c r="I22" s="69">
        <f>E22*((12+1-4)/12)*(0.08058/4)</f>
        <v>0</v>
      </c>
      <c r="J22" s="74"/>
    </row>
    <row r="23" spans="1:10">
      <c r="A23" s="49">
        <v>3</v>
      </c>
      <c r="B23" s="50"/>
      <c r="C23" s="51"/>
      <c r="D23" s="52"/>
      <c r="E23" s="65"/>
      <c r="F23" s="66"/>
      <c r="G23" s="54"/>
      <c r="H23" s="56"/>
      <c r="I23" s="54">
        <f t="shared" ref="I23" si="2">E23*((12+2-4)/12)*(0.08058/4)</f>
        <v>0</v>
      </c>
      <c r="J23" s="57"/>
    </row>
    <row r="24" spans="1:10" ht="15.75" thickBot="1">
      <c r="A24" s="35" t="s">
        <v>10</v>
      </c>
      <c r="B24" s="76" t="s">
        <v>470</v>
      </c>
      <c r="C24" s="77"/>
      <c r="D24" s="78"/>
      <c r="E24" s="79"/>
      <c r="F24" s="80">
        <f>F25+F29+F33+F37</f>
        <v>0</v>
      </c>
      <c r="G24" s="80">
        <f>G25+G29+G33+G37</f>
        <v>0</v>
      </c>
      <c r="H24" s="80">
        <f>H25+H29+H33+H37</f>
        <v>0</v>
      </c>
      <c r="I24" s="80">
        <f>I25+I29+I33+I37</f>
        <v>0</v>
      </c>
      <c r="J24" s="81">
        <f>F24+G24+H24+I24</f>
        <v>0</v>
      </c>
    </row>
    <row r="25" spans="1:10">
      <c r="A25" s="59" t="s">
        <v>24</v>
      </c>
      <c r="B25" s="60" t="s">
        <v>25</v>
      </c>
      <c r="C25" s="60"/>
      <c r="D25" s="82"/>
      <c r="E25" s="83"/>
      <c r="F25" s="63">
        <f>SUM(F26:F28)</f>
        <v>0</v>
      </c>
      <c r="G25" s="63">
        <f>SUM(G26:G27)</f>
        <v>0</v>
      </c>
      <c r="H25" s="63">
        <f>SUM(H26:H27)</f>
        <v>0</v>
      </c>
      <c r="I25" s="63">
        <f>E25*0.95*((12+4-4)/12)*(0.08058/4)</f>
        <v>0</v>
      </c>
      <c r="J25" s="64">
        <f>F25+G25+H25+I25</f>
        <v>0</v>
      </c>
    </row>
    <row r="26" spans="1:10">
      <c r="A26" s="49">
        <v>1</v>
      </c>
      <c r="B26" s="51"/>
      <c r="C26" s="51"/>
      <c r="D26" s="52"/>
      <c r="E26" s="65"/>
      <c r="F26" s="69">
        <f>E26*((12+1-5)/12)*(0.08058/4)</f>
        <v>0</v>
      </c>
      <c r="G26" s="69"/>
      <c r="H26" s="66"/>
      <c r="I26" s="56"/>
      <c r="J26" s="57"/>
    </row>
    <row r="27" spans="1:10">
      <c r="A27" s="49">
        <v>2</v>
      </c>
      <c r="B27" s="73"/>
      <c r="C27" s="73"/>
      <c r="D27" s="52"/>
      <c r="E27" s="65"/>
      <c r="F27" s="69">
        <f>E27*((12+1-5)/12)*(0.08058/4)</f>
        <v>0</v>
      </c>
      <c r="G27" s="69"/>
      <c r="H27" s="66"/>
      <c r="I27" s="56"/>
      <c r="J27" s="57"/>
    </row>
    <row r="28" spans="1:10">
      <c r="A28" s="49">
        <v>3</v>
      </c>
      <c r="B28" s="50"/>
      <c r="C28" s="51"/>
      <c r="D28" s="52"/>
      <c r="E28" s="65"/>
      <c r="F28" s="84">
        <f t="shared" ref="F28" si="3">E28*((12+2-5)/12)*(0.08058/4)</f>
        <v>0</v>
      </c>
      <c r="G28" s="54"/>
      <c r="H28" s="56"/>
      <c r="I28" s="56"/>
      <c r="J28" s="57"/>
    </row>
    <row r="29" spans="1:10">
      <c r="A29" s="72" t="s">
        <v>26</v>
      </c>
      <c r="B29" s="43" t="s">
        <v>27</v>
      </c>
      <c r="C29" s="43"/>
      <c r="D29" s="45"/>
      <c r="E29" s="87"/>
      <c r="F29" s="63">
        <f>E29*((12+4-5)/12)*(0.08058/4)</f>
        <v>0</v>
      </c>
      <c r="G29" s="63">
        <f>SUM(G30:G32)</f>
        <v>0</v>
      </c>
      <c r="H29" s="63">
        <f>SUM(H30:H31)</f>
        <v>0</v>
      </c>
      <c r="I29" s="63">
        <f>SUM(I30:I31)</f>
        <v>0</v>
      </c>
      <c r="J29" s="64">
        <f>F29+G29+H29+I29</f>
        <v>0</v>
      </c>
    </row>
    <row r="30" spans="1:10">
      <c r="A30" s="49">
        <v>1</v>
      </c>
      <c r="B30" s="51"/>
      <c r="C30" s="51"/>
      <c r="D30" s="52"/>
      <c r="E30" s="65"/>
      <c r="F30" s="56"/>
      <c r="G30" s="69">
        <f>E30*((12+1-6)/12)*(0.08058/4)</f>
        <v>0</v>
      </c>
      <c r="H30" s="66"/>
      <c r="I30" s="56"/>
      <c r="J30" s="57"/>
    </row>
    <row r="31" spans="1:10">
      <c r="A31" s="49">
        <v>2</v>
      </c>
      <c r="B31" s="73"/>
      <c r="C31" s="73"/>
      <c r="D31" s="52"/>
      <c r="E31" s="65"/>
      <c r="F31" s="56"/>
      <c r="G31" s="69">
        <f>E31*((12+1-6)/12)*(0.08058/4)</f>
        <v>0</v>
      </c>
      <c r="H31" s="66"/>
      <c r="I31" s="56"/>
      <c r="J31" s="57"/>
    </row>
    <row r="32" spans="1:10">
      <c r="A32" s="49">
        <v>3</v>
      </c>
      <c r="B32" s="50"/>
      <c r="C32" s="51"/>
      <c r="D32" s="52"/>
      <c r="E32" s="65"/>
      <c r="F32" s="66"/>
      <c r="G32" s="54">
        <f t="shared" ref="G32" si="4">E32*((12+2-6)/12)*(0.08058/4)</f>
        <v>0</v>
      </c>
      <c r="H32" s="56"/>
      <c r="I32" s="56"/>
      <c r="J32" s="57"/>
    </row>
    <row r="33" spans="1:10">
      <c r="A33" s="72" t="s">
        <v>11</v>
      </c>
      <c r="B33" s="43" t="s">
        <v>28</v>
      </c>
      <c r="C33" s="43"/>
      <c r="D33" s="45"/>
      <c r="E33" s="87"/>
      <c r="F33" s="63">
        <f>SUM(F34:F35)</f>
        <v>0</v>
      </c>
      <c r="G33" s="63">
        <f>E33*((12+4-6)/12)*(0.08058/4)</f>
        <v>0</v>
      </c>
      <c r="H33" s="63">
        <f>SUM(H34:H36)</f>
        <v>0</v>
      </c>
      <c r="I33" s="63">
        <f>SUM(I34:I35)</f>
        <v>0</v>
      </c>
      <c r="J33" s="64">
        <f>F33+G33+H33+I33</f>
        <v>0</v>
      </c>
    </row>
    <row r="34" spans="1:10">
      <c r="A34" s="49">
        <v>1</v>
      </c>
      <c r="B34" s="51"/>
      <c r="C34" s="51"/>
      <c r="D34" s="52"/>
      <c r="E34" s="65"/>
      <c r="F34" s="56"/>
      <c r="G34" s="69"/>
      <c r="H34" s="69">
        <f>E34*((12+1-7)/12)*(0.08058/4)</f>
        <v>0</v>
      </c>
      <c r="I34" s="56"/>
      <c r="J34" s="57"/>
    </row>
    <row r="35" spans="1:10">
      <c r="A35" s="49">
        <v>2</v>
      </c>
      <c r="B35" s="73"/>
      <c r="C35" s="73"/>
      <c r="D35" s="52"/>
      <c r="E35" s="65"/>
      <c r="F35" s="56"/>
      <c r="G35" s="69"/>
      <c r="H35" s="69">
        <f>E35*((12+1-7)/12)*(0.08058/4)</f>
        <v>0</v>
      </c>
      <c r="I35" s="56"/>
      <c r="J35" s="57"/>
    </row>
    <row r="36" spans="1:10">
      <c r="A36" s="49">
        <v>3</v>
      </c>
      <c r="B36" s="50"/>
      <c r="C36" s="51"/>
      <c r="D36" s="52"/>
      <c r="E36" s="65"/>
      <c r="F36" s="66"/>
      <c r="G36" s="54"/>
      <c r="H36" s="54">
        <f t="shared" ref="H36" si="5">E36*((12+2-7)/12)*(0.08058/4)</f>
        <v>0</v>
      </c>
      <c r="I36" s="56"/>
      <c r="J36" s="57"/>
    </row>
    <row r="37" spans="1:10">
      <c r="A37" s="59" t="s">
        <v>12</v>
      </c>
      <c r="B37" s="60" t="s">
        <v>29</v>
      </c>
      <c r="C37" s="60"/>
      <c r="D37" s="82"/>
      <c r="E37" s="83"/>
      <c r="F37" s="63">
        <f>SUM(F38:F38)</f>
        <v>0</v>
      </c>
      <c r="G37" s="63">
        <f>SUM(G38:G38)</f>
        <v>0</v>
      </c>
      <c r="H37" s="63">
        <f>E37*((12+4-7)/12)*(0.08058/4)</f>
        <v>0</v>
      </c>
      <c r="I37" s="63">
        <f>SUM(I38:I40)</f>
        <v>0</v>
      </c>
      <c r="J37" s="64">
        <f>F37+G37+H37+I37</f>
        <v>0</v>
      </c>
    </row>
    <row r="38" spans="1:10">
      <c r="A38" s="49">
        <v>1</v>
      </c>
      <c r="B38" s="73"/>
      <c r="C38" s="73"/>
      <c r="D38" s="52"/>
      <c r="E38" s="65"/>
      <c r="F38" s="56"/>
      <c r="G38" s="69"/>
      <c r="H38" s="66"/>
      <c r="I38" s="69">
        <f>E38*((12+1-8)/12)*(0.08058/4)</f>
        <v>0</v>
      </c>
      <c r="J38" s="57"/>
    </row>
    <row r="39" spans="1:10">
      <c r="A39" s="49">
        <v>2</v>
      </c>
      <c r="B39" s="50"/>
      <c r="C39" s="51"/>
      <c r="D39" s="52"/>
      <c r="E39" s="65"/>
      <c r="F39" s="66"/>
      <c r="G39" s="54"/>
      <c r="H39" s="56"/>
      <c r="I39" s="54">
        <f t="shared" ref="I39:I40" si="6">E39*((12+2-8)/12)*(0.08058/4)</f>
        <v>0</v>
      </c>
      <c r="J39" s="57"/>
    </row>
    <row r="40" spans="1:10" ht="15.75" thickBot="1">
      <c r="A40" s="49">
        <v>3</v>
      </c>
      <c r="B40" s="50"/>
      <c r="C40" s="51"/>
      <c r="D40" s="52"/>
      <c r="E40" s="65"/>
      <c r="F40" s="66"/>
      <c r="G40" s="54"/>
      <c r="H40" s="56"/>
      <c r="I40" s="54">
        <f t="shared" si="6"/>
        <v>0</v>
      </c>
      <c r="J40" s="57"/>
    </row>
    <row r="41" spans="1:10" ht="15.75" thickBot="1">
      <c r="A41" s="35" t="s">
        <v>13</v>
      </c>
      <c r="B41" s="36" t="s">
        <v>471</v>
      </c>
      <c r="C41" s="37"/>
      <c r="D41" s="38"/>
      <c r="E41" s="39"/>
      <c r="F41" s="40">
        <f>F42+F46+F50+F54</f>
        <v>0</v>
      </c>
      <c r="G41" s="40">
        <f>G42+G46+G50+G54</f>
        <v>0</v>
      </c>
      <c r="H41" s="40">
        <f>H42+H46+H50+H54</f>
        <v>0</v>
      </c>
      <c r="I41" s="40">
        <f>I42+I46+I50+I54</f>
        <v>0</v>
      </c>
      <c r="J41" s="41">
        <f>F41+G41+H41+I41</f>
        <v>0</v>
      </c>
    </row>
    <row r="42" spans="1:10">
      <c r="A42" s="59" t="s">
        <v>14</v>
      </c>
      <c r="B42" s="60" t="s">
        <v>30</v>
      </c>
      <c r="C42" s="60"/>
      <c r="D42" s="82"/>
      <c r="E42" s="83"/>
      <c r="F42" s="63">
        <f>SUM(F43:F45)</f>
        <v>0</v>
      </c>
      <c r="G42" s="63">
        <f>SUM(G43:G43)</f>
        <v>0</v>
      </c>
      <c r="H42" s="63">
        <f>SUM(H43:H43)</f>
        <v>0</v>
      </c>
      <c r="I42" s="63">
        <f>E42*((12+4-8)/12)*(0.08058/4)</f>
        <v>0</v>
      </c>
      <c r="J42" s="64">
        <f>F42+G42+H42+I42</f>
        <v>0</v>
      </c>
    </row>
    <row r="43" spans="1:10">
      <c r="A43" s="49">
        <v>1</v>
      </c>
      <c r="B43" s="91"/>
      <c r="C43" s="73"/>
      <c r="D43" s="52"/>
      <c r="E43" s="85"/>
      <c r="F43" s="69">
        <f>E43*((12+1-9)/12)*(0.08058/4)</f>
        <v>0</v>
      </c>
      <c r="G43" s="69"/>
      <c r="H43" s="66"/>
      <c r="I43" s="56"/>
      <c r="J43" s="57"/>
    </row>
    <row r="44" spans="1:10">
      <c r="A44" s="49">
        <v>2</v>
      </c>
      <c r="B44" s="92"/>
      <c r="C44" s="51"/>
      <c r="D44" s="52"/>
      <c r="E44" s="85"/>
      <c r="F44" s="84">
        <f t="shared" ref="F44:F45" si="7">E44*((12+2-9)/12)*(0.08058/4)</f>
        <v>0</v>
      </c>
      <c r="G44" s="54"/>
      <c r="H44" s="56"/>
      <c r="I44" s="56"/>
      <c r="J44" s="57"/>
    </row>
    <row r="45" spans="1:10">
      <c r="A45" s="49">
        <v>3</v>
      </c>
      <c r="B45" s="92"/>
      <c r="C45" s="51"/>
      <c r="D45" s="52"/>
      <c r="E45" s="93"/>
      <c r="F45" s="84">
        <f t="shared" si="7"/>
        <v>0</v>
      </c>
      <c r="G45" s="54"/>
      <c r="H45" s="56"/>
      <c r="I45" s="56"/>
      <c r="J45" s="57"/>
    </row>
    <row r="46" spans="1:10">
      <c r="A46" s="72" t="s">
        <v>15</v>
      </c>
      <c r="B46" s="60" t="s">
        <v>31</v>
      </c>
      <c r="C46" s="60"/>
      <c r="D46" s="82"/>
      <c r="E46" s="83"/>
      <c r="F46" s="63">
        <f>E46*((12+4-9)/12)*(0.08058/4)</f>
        <v>0</v>
      </c>
      <c r="G46" s="63">
        <f>SUM(G47:G49)</f>
        <v>0</v>
      </c>
      <c r="H46" s="63">
        <f>SUM(H47:H47)</f>
        <v>0</v>
      </c>
      <c r="I46" s="63">
        <f>SUM(I47:I47)</f>
        <v>0</v>
      </c>
      <c r="J46" s="64">
        <f>F46+G46+H46+I46</f>
        <v>0</v>
      </c>
    </row>
    <row r="47" spans="1:10">
      <c r="A47" s="49">
        <v>1</v>
      </c>
      <c r="B47" s="91"/>
      <c r="C47" s="73"/>
      <c r="D47" s="52"/>
      <c r="E47" s="85"/>
      <c r="F47" s="56"/>
      <c r="G47" s="69">
        <f>E47*((12+1-10)/12)*(0.08058/4)</f>
        <v>0</v>
      </c>
      <c r="H47" s="66"/>
      <c r="I47" s="56"/>
      <c r="J47" s="57"/>
    </row>
    <row r="48" spans="1:10">
      <c r="A48" s="49">
        <v>2</v>
      </c>
      <c r="B48" s="92"/>
      <c r="C48" s="51"/>
      <c r="D48" s="52"/>
      <c r="E48" s="85"/>
      <c r="F48" s="66"/>
      <c r="G48" s="54">
        <f t="shared" ref="G48:G49" si="8">E48*((12+2-10)/12)*(0.08058/4)</f>
        <v>0</v>
      </c>
      <c r="H48" s="56"/>
      <c r="I48" s="56"/>
      <c r="J48" s="57"/>
    </row>
    <row r="49" spans="1:10">
      <c r="A49" s="49">
        <v>3</v>
      </c>
      <c r="B49" s="92"/>
      <c r="C49" s="51"/>
      <c r="D49" s="52"/>
      <c r="E49" s="85"/>
      <c r="F49" s="66"/>
      <c r="G49" s="54">
        <f t="shared" si="8"/>
        <v>0</v>
      </c>
      <c r="H49" s="56"/>
      <c r="I49" s="56"/>
      <c r="J49" s="57"/>
    </row>
    <row r="50" spans="1:10">
      <c r="A50" s="72" t="s">
        <v>32</v>
      </c>
      <c r="B50" s="60" t="s">
        <v>33</v>
      </c>
      <c r="C50" s="60"/>
      <c r="D50" s="82"/>
      <c r="E50" s="83"/>
      <c r="F50" s="63">
        <f>SUM(F51:F51)</f>
        <v>0</v>
      </c>
      <c r="G50" s="63">
        <f>E50*((12+4-10)/12)*(0.08058/4)</f>
        <v>0</v>
      </c>
      <c r="H50" s="63">
        <f>SUM(H51:H53)</f>
        <v>0</v>
      </c>
      <c r="I50" s="63">
        <f>SUM(I51:I51)</f>
        <v>0</v>
      </c>
      <c r="J50" s="64">
        <f>F50+G50+H50+I50</f>
        <v>0</v>
      </c>
    </row>
    <row r="51" spans="1:10">
      <c r="A51" s="49">
        <v>1</v>
      </c>
      <c r="B51" s="91"/>
      <c r="C51" s="73"/>
      <c r="D51" s="52"/>
      <c r="E51" s="85"/>
      <c r="F51" s="56"/>
      <c r="G51" s="69"/>
      <c r="H51" s="69">
        <f>E51*((12+1-11)/12)*(0.08058/4)</f>
        <v>0</v>
      </c>
      <c r="I51" s="56"/>
      <c r="J51" s="57"/>
    </row>
    <row r="52" spans="1:10">
      <c r="A52" s="49">
        <v>2</v>
      </c>
      <c r="B52" s="92"/>
      <c r="C52" s="51"/>
      <c r="D52" s="52"/>
      <c r="E52" s="94"/>
      <c r="F52" s="66"/>
      <c r="G52" s="54"/>
      <c r="H52" s="69">
        <f>E52*((12+2-11)/12)*(0.08058/4)</f>
        <v>0</v>
      </c>
      <c r="I52" s="56"/>
      <c r="J52" s="57"/>
    </row>
    <row r="53" spans="1:10">
      <c r="A53" s="49">
        <v>3</v>
      </c>
      <c r="B53" s="92"/>
      <c r="C53" s="51"/>
      <c r="D53" s="52"/>
      <c r="E53" s="85"/>
      <c r="F53" s="66"/>
      <c r="G53" s="54"/>
      <c r="H53" s="69">
        <f>E53*((12+2-11)/12)*(0.08058/4)</f>
        <v>0</v>
      </c>
      <c r="I53" s="56"/>
      <c r="J53" s="57"/>
    </row>
    <row r="54" spans="1:10">
      <c r="A54" s="72" t="s">
        <v>34</v>
      </c>
      <c r="B54" s="60" t="s">
        <v>35</v>
      </c>
      <c r="C54" s="60"/>
      <c r="D54" s="82"/>
      <c r="E54" s="83"/>
      <c r="F54" s="63">
        <f>SUM(F55:F55)</f>
        <v>0</v>
      </c>
      <c r="G54" s="63">
        <f>SUM(G55:G55)</f>
        <v>0</v>
      </c>
      <c r="H54" s="63">
        <f>E54*((12+4-11)/12)*(0.08058/4)</f>
        <v>0</v>
      </c>
      <c r="I54" s="63">
        <f>SUM(I55:I57)</f>
        <v>0</v>
      </c>
      <c r="J54" s="64">
        <f>F54+G54+H54+I54</f>
        <v>0</v>
      </c>
    </row>
    <row r="55" spans="1:10">
      <c r="A55" s="49">
        <v>1</v>
      </c>
      <c r="B55" s="91"/>
      <c r="C55" s="73"/>
      <c r="D55" s="52"/>
      <c r="E55" s="85"/>
      <c r="F55" s="56"/>
      <c r="G55" s="56"/>
      <c r="H55" s="66"/>
      <c r="I55" s="69">
        <f>E55*((12+1-12)/12)*(0.08058/4)</f>
        <v>0</v>
      </c>
      <c r="J55" s="74"/>
    </row>
    <row r="56" spans="1:10">
      <c r="A56" s="49">
        <v>2</v>
      </c>
      <c r="B56" s="92"/>
      <c r="C56" s="51"/>
      <c r="D56" s="52"/>
      <c r="E56" s="93"/>
      <c r="F56" s="66"/>
      <c r="G56" s="54"/>
      <c r="H56" s="56"/>
      <c r="I56" s="54">
        <f>E56*((12+2-12)/12)*(0.08058/4)</f>
        <v>0</v>
      </c>
      <c r="J56" s="57"/>
    </row>
    <row r="57" spans="1:10" ht="15.75" thickBot="1">
      <c r="A57" s="49">
        <v>3</v>
      </c>
      <c r="B57" s="92"/>
      <c r="C57" s="51"/>
      <c r="D57" s="52"/>
      <c r="E57" s="93"/>
      <c r="F57" s="66"/>
      <c r="G57" s="54"/>
      <c r="H57" s="56"/>
      <c r="I57" s="54">
        <f>E57*((12+2-12)/12)*(0.08058/4)</f>
        <v>0</v>
      </c>
      <c r="J57" s="57"/>
    </row>
    <row r="58" spans="1:10" ht="15" customHeight="1" thickBot="1">
      <c r="A58" s="35" t="s">
        <v>16</v>
      </c>
      <c r="B58" s="36" t="s">
        <v>472</v>
      </c>
      <c r="C58" s="37"/>
      <c r="D58" s="38"/>
      <c r="E58" s="39"/>
      <c r="F58" s="40">
        <f>F59+F63</f>
        <v>0</v>
      </c>
      <c r="G58" s="40">
        <f>G59+G63</f>
        <v>0</v>
      </c>
      <c r="H58" s="40">
        <f>H59+H63+H67</f>
        <v>0</v>
      </c>
      <c r="I58" s="40">
        <f>I59+I63+I67</f>
        <v>0</v>
      </c>
      <c r="J58" s="41">
        <f>F58+G58+H58+I58</f>
        <v>0</v>
      </c>
    </row>
    <row r="59" spans="1:10">
      <c r="A59" s="59" t="s">
        <v>36</v>
      </c>
      <c r="B59" s="60" t="s">
        <v>37</v>
      </c>
      <c r="C59" s="60"/>
      <c r="D59" s="82"/>
      <c r="E59" s="83"/>
      <c r="F59" s="63">
        <f>SUM(F60:F62)</f>
        <v>0</v>
      </c>
      <c r="G59" s="63">
        <f>SUM(G60:G62)</f>
        <v>0</v>
      </c>
      <c r="H59" s="63">
        <f>SUM(H60:H62)</f>
        <v>0</v>
      </c>
      <c r="I59" s="63">
        <f>SUM(I60:I62)</f>
        <v>0</v>
      </c>
      <c r="J59" s="64">
        <f>F59+G59+H59+I59</f>
        <v>0</v>
      </c>
    </row>
    <row r="60" spans="1:10">
      <c r="A60" s="49">
        <v>1</v>
      </c>
      <c r="B60" s="92"/>
      <c r="C60" s="51"/>
      <c r="D60" s="52"/>
      <c r="E60" s="93"/>
      <c r="F60" s="84">
        <f>E60*((12+2-13)/12)*(0.08058/4)</f>
        <v>0</v>
      </c>
      <c r="G60" s="54"/>
      <c r="H60" s="56"/>
      <c r="I60" s="56"/>
      <c r="J60" s="57"/>
    </row>
    <row r="61" spans="1:10">
      <c r="A61" s="49">
        <v>2</v>
      </c>
      <c r="B61" s="92"/>
      <c r="C61" s="51"/>
      <c r="D61" s="52"/>
      <c r="E61" s="93"/>
      <c r="F61" s="84">
        <f>E61*((12+2-13)/12)*(0.08058/4)</f>
        <v>0</v>
      </c>
      <c r="G61" s="54"/>
      <c r="H61" s="56"/>
      <c r="I61" s="56"/>
      <c r="J61" s="57"/>
    </row>
    <row r="62" spans="1:10">
      <c r="A62" s="49">
        <v>3</v>
      </c>
      <c r="B62" s="92"/>
      <c r="C62" s="51"/>
      <c r="D62" s="52"/>
      <c r="E62" s="93"/>
      <c r="F62" s="84">
        <f>E62*((12+2-13)/12)*(0.08058/4)</f>
        <v>0</v>
      </c>
      <c r="G62" s="54"/>
      <c r="H62" s="56"/>
      <c r="I62" s="56"/>
      <c r="J62" s="57"/>
    </row>
    <row r="63" spans="1:10">
      <c r="A63" s="72" t="s">
        <v>38</v>
      </c>
      <c r="B63" s="60" t="s">
        <v>39</v>
      </c>
      <c r="C63" s="60"/>
      <c r="D63" s="82"/>
      <c r="E63" s="83"/>
      <c r="F63" s="63">
        <f>SUM(F64:F66)</f>
        <v>0</v>
      </c>
      <c r="G63" s="63">
        <f>SUM(G64:G66)</f>
        <v>0</v>
      </c>
      <c r="H63" s="63">
        <f>SUM(H64:H64)</f>
        <v>0</v>
      </c>
      <c r="I63" s="63">
        <f>SUM(I64:I66)</f>
        <v>0</v>
      </c>
      <c r="J63" s="64">
        <f>F63+G63+H63+I63</f>
        <v>0</v>
      </c>
    </row>
    <row r="64" spans="1:10">
      <c r="A64" s="49">
        <v>1</v>
      </c>
      <c r="B64" s="92"/>
      <c r="C64" s="51"/>
      <c r="D64" s="52"/>
      <c r="E64" s="93"/>
      <c r="F64" s="84"/>
      <c r="G64" s="69">
        <f>E64*((12+1-10)/12)*(0.08058/4)</f>
        <v>0</v>
      </c>
      <c r="H64" s="66"/>
      <c r="I64" s="56"/>
      <c r="J64" s="57"/>
    </row>
    <row r="65" spans="1:11">
      <c r="A65" s="49">
        <v>2</v>
      </c>
      <c r="B65" s="92"/>
      <c r="C65" s="51"/>
      <c r="D65" s="52"/>
      <c r="E65" s="93"/>
      <c r="F65" s="84"/>
      <c r="G65" s="54">
        <f t="shared" ref="G65:G66" si="9">E65*((12+2-10)/12)*(0.08058/4)</f>
        <v>0</v>
      </c>
      <c r="H65" s="56"/>
      <c r="I65" s="56"/>
      <c r="J65" s="57"/>
    </row>
    <row r="66" spans="1:11">
      <c r="A66" s="49">
        <v>3</v>
      </c>
      <c r="B66" s="92"/>
      <c r="C66" s="51"/>
      <c r="D66" s="52"/>
      <c r="E66" s="93"/>
      <c r="F66" s="84"/>
      <c r="G66" s="54">
        <f t="shared" si="9"/>
        <v>0</v>
      </c>
      <c r="H66" s="56"/>
      <c r="I66" s="56"/>
      <c r="J66" s="57"/>
    </row>
    <row r="67" spans="1:11">
      <c r="A67" s="59" t="s">
        <v>40</v>
      </c>
      <c r="B67" s="60" t="s">
        <v>41</v>
      </c>
      <c r="C67" s="60"/>
      <c r="D67" s="82"/>
      <c r="E67" s="83"/>
      <c r="F67" s="96">
        <f>SUM(F70)</f>
        <v>0</v>
      </c>
      <c r="G67" s="63">
        <f>E67*((12+4-10)/12)*(0.08058/4)</f>
        <v>0</v>
      </c>
      <c r="H67" s="63">
        <f>SUM(H68:H70)</f>
        <v>0</v>
      </c>
      <c r="I67" s="96">
        <f>SUM(I70)</f>
        <v>0</v>
      </c>
      <c r="J67" s="98">
        <f>F67+G67+H67+I67</f>
        <v>0</v>
      </c>
    </row>
    <row r="68" spans="1:11">
      <c r="A68" s="49">
        <v>1</v>
      </c>
      <c r="B68" s="92"/>
      <c r="C68" s="51"/>
      <c r="D68" s="52"/>
      <c r="E68" s="93"/>
      <c r="F68" s="84"/>
      <c r="G68" s="69"/>
      <c r="H68" s="69">
        <f>E68*((12+1-11)/12)*(0.08058/4)</f>
        <v>0</v>
      </c>
      <c r="I68" s="56"/>
      <c r="J68" s="57"/>
    </row>
    <row r="69" spans="1:11">
      <c r="A69" s="49">
        <v>2</v>
      </c>
      <c r="B69" s="92"/>
      <c r="C69" s="51"/>
      <c r="D69" s="52"/>
      <c r="E69" s="93"/>
      <c r="F69" s="84"/>
      <c r="G69" s="54"/>
      <c r="H69" s="69">
        <f>E69*((12+2-11)/12)*(0.08058/4)</f>
        <v>0</v>
      </c>
      <c r="I69" s="56"/>
      <c r="J69" s="57"/>
    </row>
    <row r="70" spans="1:11">
      <c r="A70" s="49">
        <v>3</v>
      </c>
      <c r="B70" s="92"/>
      <c r="C70" s="51"/>
      <c r="D70" s="52"/>
      <c r="E70" s="93"/>
      <c r="F70" s="84"/>
      <c r="G70" s="54"/>
      <c r="H70" s="69">
        <f>E70*((12+2-11)/12)*(0.08058/4)</f>
        <v>0</v>
      </c>
      <c r="I70" s="56"/>
      <c r="J70" s="57"/>
    </row>
    <row r="71" spans="1:11" ht="16.5" thickBot="1">
      <c r="A71" s="103" t="s">
        <v>42</v>
      </c>
      <c r="B71" s="104" t="s">
        <v>43</v>
      </c>
      <c r="C71" s="105"/>
      <c r="D71" s="106"/>
      <c r="E71" s="107"/>
      <c r="F71" s="108">
        <f>F7+F24+F41+F58</f>
        <v>0</v>
      </c>
      <c r="G71" s="108">
        <f>G7+G24+G41+G58</f>
        <v>0</v>
      </c>
      <c r="H71" s="108">
        <f>H7+H24+H41+H58</f>
        <v>0</v>
      </c>
      <c r="I71" s="108">
        <f>I7+I24+I41+I58</f>
        <v>0</v>
      </c>
      <c r="J71" s="109">
        <f>SUM(F71:I71)</f>
        <v>0</v>
      </c>
      <c r="K71" s="24"/>
    </row>
  </sheetData>
  <mergeCells count="7">
    <mergeCell ref="A2:J2"/>
    <mergeCell ref="A5:A6"/>
    <mergeCell ref="B5:B6"/>
    <mergeCell ref="C5:C6"/>
    <mergeCell ref="D5:D6"/>
    <mergeCell ref="E5:E6"/>
    <mergeCell ref="F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35EE-E64E-4615-A8D4-5814246C4294}">
  <sheetPr>
    <tabColor rgb="FF00B0F0"/>
  </sheetPr>
  <dimension ref="A2:K84"/>
  <sheetViews>
    <sheetView topLeftCell="A46" workbookViewId="0">
      <selection activeCell="B60" sqref="B60"/>
    </sheetView>
  </sheetViews>
  <sheetFormatPr defaultRowHeight="15"/>
  <cols>
    <col min="2" max="2" width="46.85546875" customWidth="1"/>
    <col min="3" max="3" width="31.85546875" customWidth="1"/>
    <col min="4" max="4" width="11.85546875" style="112" customWidth="1"/>
    <col min="5" max="5" width="13" style="112" customWidth="1"/>
    <col min="6" max="6" width="18.28515625" style="24" customWidth="1"/>
    <col min="7" max="7" width="19.85546875" style="24" customWidth="1"/>
    <col min="8" max="8" width="19.42578125" style="24" customWidth="1"/>
    <col min="9" max="9" width="18.85546875" style="24" customWidth="1"/>
    <col min="10" max="10" width="14.5703125" style="24" customWidth="1"/>
    <col min="12" max="12" width="11.28515625" customWidth="1"/>
    <col min="258" max="258" width="46.85546875" customWidth="1"/>
    <col min="259" max="259" width="31.85546875" customWidth="1"/>
    <col min="260" max="260" width="11.85546875" customWidth="1"/>
    <col min="261" max="261" width="13" customWidth="1"/>
    <col min="262" max="262" width="18.28515625" customWidth="1"/>
    <col min="263" max="263" width="19.85546875" customWidth="1"/>
    <col min="264" max="264" width="19.42578125" customWidth="1"/>
    <col min="265" max="265" width="18.85546875" customWidth="1"/>
    <col min="266" max="266" width="14.5703125" customWidth="1"/>
    <col min="268" max="268" width="11.28515625" customWidth="1"/>
    <col min="514" max="514" width="46.85546875" customWidth="1"/>
    <col min="515" max="515" width="31.85546875" customWidth="1"/>
    <col min="516" max="516" width="11.85546875" customWidth="1"/>
    <col min="517" max="517" width="13" customWidth="1"/>
    <col min="518" max="518" width="18.28515625" customWidth="1"/>
    <col min="519" max="519" width="19.85546875" customWidth="1"/>
    <col min="520" max="520" width="19.42578125" customWidth="1"/>
    <col min="521" max="521" width="18.85546875" customWidth="1"/>
    <col min="522" max="522" width="14.5703125" customWidth="1"/>
    <col min="524" max="524" width="11.28515625" customWidth="1"/>
    <col min="770" max="770" width="46.85546875" customWidth="1"/>
    <col min="771" max="771" width="31.85546875" customWidth="1"/>
    <col min="772" max="772" width="11.85546875" customWidth="1"/>
    <col min="773" max="773" width="13" customWidth="1"/>
    <col min="774" max="774" width="18.28515625" customWidth="1"/>
    <col min="775" max="775" width="19.85546875" customWidth="1"/>
    <col min="776" max="776" width="19.42578125" customWidth="1"/>
    <col min="777" max="777" width="18.85546875" customWidth="1"/>
    <col min="778" max="778" width="14.5703125" customWidth="1"/>
    <col min="780" max="780" width="11.28515625" customWidth="1"/>
    <col min="1026" max="1026" width="46.85546875" customWidth="1"/>
    <col min="1027" max="1027" width="31.85546875" customWidth="1"/>
    <col min="1028" max="1028" width="11.85546875" customWidth="1"/>
    <col min="1029" max="1029" width="13" customWidth="1"/>
    <col min="1030" max="1030" width="18.28515625" customWidth="1"/>
    <col min="1031" max="1031" width="19.85546875" customWidth="1"/>
    <col min="1032" max="1032" width="19.42578125" customWidth="1"/>
    <col min="1033" max="1033" width="18.85546875" customWidth="1"/>
    <col min="1034" max="1034" width="14.5703125" customWidth="1"/>
    <col min="1036" max="1036" width="11.28515625" customWidth="1"/>
    <col min="1282" max="1282" width="46.85546875" customWidth="1"/>
    <col min="1283" max="1283" width="31.85546875" customWidth="1"/>
    <col min="1284" max="1284" width="11.85546875" customWidth="1"/>
    <col min="1285" max="1285" width="13" customWidth="1"/>
    <col min="1286" max="1286" width="18.28515625" customWidth="1"/>
    <col min="1287" max="1287" width="19.85546875" customWidth="1"/>
    <col min="1288" max="1288" width="19.42578125" customWidth="1"/>
    <col min="1289" max="1289" width="18.85546875" customWidth="1"/>
    <col min="1290" max="1290" width="14.5703125" customWidth="1"/>
    <col min="1292" max="1292" width="11.28515625" customWidth="1"/>
    <col min="1538" max="1538" width="46.85546875" customWidth="1"/>
    <col min="1539" max="1539" width="31.85546875" customWidth="1"/>
    <col min="1540" max="1540" width="11.85546875" customWidth="1"/>
    <col min="1541" max="1541" width="13" customWidth="1"/>
    <col min="1542" max="1542" width="18.28515625" customWidth="1"/>
    <col min="1543" max="1543" width="19.85546875" customWidth="1"/>
    <col min="1544" max="1544" width="19.42578125" customWidth="1"/>
    <col min="1545" max="1545" width="18.85546875" customWidth="1"/>
    <col min="1546" max="1546" width="14.5703125" customWidth="1"/>
    <col min="1548" max="1548" width="11.28515625" customWidth="1"/>
    <col min="1794" max="1794" width="46.85546875" customWidth="1"/>
    <col min="1795" max="1795" width="31.85546875" customWidth="1"/>
    <col min="1796" max="1796" width="11.85546875" customWidth="1"/>
    <col min="1797" max="1797" width="13" customWidth="1"/>
    <col min="1798" max="1798" width="18.28515625" customWidth="1"/>
    <col min="1799" max="1799" width="19.85546875" customWidth="1"/>
    <col min="1800" max="1800" width="19.42578125" customWidth="1"/>
    <col min="1801" max="1801" width="18.85546875" customWidth="1"/>
    <col min="1802" max="1802" width="14.5703125" customWidth="1"/>
    <col min="1804" max="1804" width="11.28515625" customWidth="1"/>
    <col min="2050" max="2050" width="46.85546875" customWidth="1"/>
    <col min="2051" max="2051" width="31.85546875" customWidth="1"/>
    <col min="2052" max="2052" width="11.85546875" customWidth="1"/>
    <col min="2053" max="2053" width="13" customWidth="1"/>
    <col min="2054" max="2054" width="18.28515625" customWidth="1"/>
    <col min="2055" max="2055" width="19.85546875" customWidth="1"/>
    <col min="2056" max="2056" width="19.42578125" customWidth="1"/>
    <col min="2057" max="2057" width="18.85546875" customWidth="1"/>
    <col min="2058" max="2058" width="14.5703125" customWidth="1"/>
    <col min="2060" max="2060" width="11.28515625" customWidth="1"/>
    <col min="2306" max="2306" width="46.85546875" customWidth="1"/>
    <col min="2307" max="2307" width="31.85546875" customWidth="1"/>
    <col min="2308" max="2308" width="11.85546875" customWidth="1"/>
    <col min="2309" max="2309" width="13" customWidth="1"/>
    <col min="2310" max="2310" width="18.28515625" customWidth="1"/>
    <col min="2311" max="2311" width="19.85546875" customWidth="1"/>
    <col min="2312" max="2312" width="19.42578125" customWidth="1"/>
    <col min="2313" max="2313" width="18.85546875" customWidth="1"/>
    <col min="2314" max="2314" width="14.5703125" customWidth="1"/>
    <col min="2316" max="2316" width="11.28515625" customWidth="1"/>
    <col min="2562" max="2562" width="46.85546875" customWidth="1"/>
    <col min="2563" max="2563" width="31.85546875" customWidth="1"/>
    <col min="2564" max="2564" width="11.85546875" customWidth="1"/>
    <col min="2565" max="2565" width="13" customWidth="1"/>
    <col min="2566" max="2566" width="18.28515625" customWidth="1"/>
    <col min="2567" max="2567" width="19.85546875" customWidth="1"/>
    <col min="2568" max="2568" width="19.42578125" customWidth="1"/>
    <col min="2569" max="2569" width="18.85546875" customWidth="1"/>
    <col min="2570" max="2570" width="14.5703125" customWidth="1"/>
    <col min="2572" max="2572" width="11.28515625" customWidth="1"/>
    <col min="2818" max="2818" width="46.85546875" customWidth="1"/>
    <col min="2819" max="2819" width="31.85546875" customWidth="1"/>
    <col min="2820" max="2820" width="11.85546875" customWidth="1"/>
    <col min="2821" max="2821" width="13" customWidth="1"/>
    <col min="2822" max="2822" width="18.28515625" customWidth="1"/>
    <col min="2823" max="2823" width="19.85546875" customWidth="1"/>
    <col min="2824" max="2824" width="19.42578125" customWidth="1"/>
    <col min="2825" max="2825" width="18.85546875" customWidth="1"/>
    <col min="2826" max="2826" width="14.5703125" customWidth="1"/>
    <col min="2828" max="2828" width="11.28515625" customWidth="1"/>
    <col min="3074" max="3074" width="46.85546875" customWidth="1"/>
    <col min="3075" max="3075" width="31.85546875" customWidth="1"/>
    <col min="3076" max="3076" width="11.85546875" customWidth="1"/>
    <col min="3077" max="3077" width="13" customWidth="1"/>
    <col min="3078" max="3078" width="18.28515625" customWidth="1"/>
    <col min="3079" max="3079" width="19.85546875" customWidth="1"/>
    <col min="3080" max="3080" width="19.42578125" customWidth="1"/>
    <col min="3081" max="3081" width="18.85546875" customWidth="1"/>
    <col min="3082" max="3082" width="14.5703125" customWidth="1"/>
    <col min="3084" max="3084" width="11.28515625" customWidth="1"/>
    <col min="3330" max="3330" width="46.85546875" customWidth="1"/>
    <col min="3331" max="3331" width="31.85546875" customWidth="1"/>
    <col min="3332" max="3332" width="11.85546875" customWidth="1"/>
    <col min="3333" max="3333" width="13" customWidth="1"/>
    <col min="3334" max="3334" width="18.28515625" customWidth="1"/>
    <col min="3335" max="3335" width="19.85546875" customWidth="1"/>
    <col min="3336" max="3336" width="19.42578125" customWidth="1"/>
    <col min="3337" max="3337" width="18.85546875" customWidth="1"/>
    <col min="3338" max="3338" width="14.5703125" customWidth="1"/>
    <col min="3340" max="3340" width="11.28515625" customWidth="1"/>
    <col min="3586" max="3586" width="46.85546875" customWidth="1"/>
    <col min="3587" max="3587" width="31.85546875" customWidth="1"/>
    <col min="3588" max="3588" width="11.85546875" customWidth="1"/>
    <col min="3589" max="3589" width="13" customWidth="1"/>
    <col min="3590" max="3590" width="18.28515625" customWidth="1"/>
    <col min="3591" max="3591" width="19.85546875" customWidth="1"/>
    <col min="3592" max="3592" width="19.42578125" customWidth="1"/>
    <col min="3593" max="3593" width="18.85546875" customWidth="1"/>
    <col min="3594" max="3594" width="14.5703125" customWidth="1"/>
    <col min="3596" max="3596" width="11.28515625" customWidth="1"/>
    <col min="3842" max="3842" width="46.85546875" customWidth="1"/>
    <col min="3843" max="3843" width="31.85546875" customWidth="1"/>
    <col min="3844" max="3844" width="11.85546875" customWidth="1"/>
    <col min="3845" max="3845" width="13" customWidth="1"/>
    <col min="3846" max="3846" width="18.28515625" customWidth="1"/>
    <col min="3847" max="3847" width="19.85546875" customWidth="1"/>
    <col min="3848" max="3848" width="19.42578125" customWidth="1"/>
    <col min="3849" max="3849" width="18.85546875" customWidth="1"/>
    <col min="3850" max="3850" width="14.5703125" customWidth="1"/>
    <col min="3852" max="3852" width="11.28515625" customWidth="1"/>
    <col min="4098" max="4098" width="46.85546875" customWidth="1"/>
    <col min="4099" max="4099" width="31.85546875" customWidth="1"/>
    <col min="4100" max="4100" width="11.85546875" customWidth="1"/>
    <col min="4101" max="4101" width="13" customWidth="1"/>
    <col min="4102" max="4102" width="18.28515625" customWidth="1"/>
    <col min="4103" max="4103" width="19.85546875" customWidth="1"/>
    <col min="4104" max="4104" width="19.42578125" customWidth="1"/>
    <col min="4105" max="4105" width="18.85546875" customWidth="1"/>
    <col min="4106" max="4106" width="14.5703125" customWidth="1"/>
    <col min="4108" max="4108" width="11.28515625" customWidth="1"/>
    <col min="4354" max="4354" width="46.85546875" customWidth="1"/>
    <col min="4355" max="4355" width="31.85546875" customWidth="1"/>
    <col min="4356" max="4356" width="11.85546875" customWidth="1"/>
    <col min="4357" max="4357" width="13" customWidth="1"/>
    <col min="4358" max="4358" width="18.28515625" customWidth="1"/>
    <col min="4359" max="4359" width="19.85546875" customWidth="1"/>
    <col min="4360" max="4360" width="19.42578125" customWidth="1"/>
    <col min="4361" max="4361" width="18.85546875" customWidth="1"/>
    <col min="4362" max="4362" width="14.5703125" customWidth="1"/>
    <col min="4364" max="4364" width="11.28515625" customWidth="1"/>
    <col min="4610" max="4610" width="46.85546875" customWidth="1"/>
    <col min="4611" max="4611" width="31.85546875" customWidth="1"/>
    <col min="4612" max="4612" width="11.85546875" customWidth="1"/>
    <col min="4613" max="4613" width="13" customWidth="1"/>
    <col min="4614" max="4614" width="18.28515625" customWidth="1"/>
    <col min="4615" max="4615" width="19.85546875" customWidth="1"/>
    <col min="4616" max="4616" width="19.42578125" customWidth="1"/>
    <col min="4617" max="4617" width="18.85546875" customWidth="1"/>
    <col min="4618" max="4618" width="14.5703125" customWidth="1"/>
    <col min="4620" max="4620" width="11.28515625" customWidth="1"/>
    <col min="4866" max="4866" width="46.85546875" customWidth="1"/>
    <col min="4867" max="4867" width="31.85546875" customWidth="1"/>
    <col min="4868" max="4868" width="11.85546875" customWidth="1"/>
    <col min="4869" max="4869" width="13" customWidth="1"/>
    <col min="4870" max="4870" width="18.28515625" customWidth="1"/>
    <col min="4871" max="4871" width="19.85546875" customWidth="1"/>
    <col min="4872" max="4872" width="19.42578125" customWidth="1"/>
    <col min="4873" max="4873" width="18.85546875" customWidth="1"/>
    <col min="4874" max="4874" width="14.5703125" customWidth="1"/>
    <col min="4876" max="4876" width="11.28515625" customWidth="1"/>
    <col min="5122" max="5122" width="46.85546875" customWidth="1"/>
    <col min="5123" max="5123" width="31.85546875" customWidth="1"/>
    <col min="5124" max="5124" width="11.85546875" customWidth="1"/>
    <col min="5125" max="5125" width="13" customWidth="1"/>
    <col min="5126" max="5126" width="18.28515625" customWidth="1"/>
    <col min="5127" max="5127" width="19.85546875" customWidth="1"/>
    <col min="5128" max="5128" width="19.42578125" customWidth="1"/>
    <col min="5129" max="5129" width="18.85546875" customWidth="1"/>
    <col min="5130" max="5130" width="14.5703125" customWidth="1"/>
    <col min="5132" max="5132" width="11.28515625" customWidth="1"/>
    <col min="5378" max="5378" width="46.85546875" customWidth="1"/>
    <col min="5379" max="5379" width="31.85546875" customWidth="1"/>
    <col min="5380" max="5380" width="11.85546875" customWidth="1"/>
    <col min="5381" max="5381" width="13" customWidth="1"/>
    <col min="5382" max="5382" width="18.28515625" customWidth="1"/>
    <col min="5383" max="5383" width="19.85546875" customWidth="1"/>
    <col min="5384" max="5384" width="19.42578125" customWidth="1"/>
    <col min="5385" max="5385" width="18.85546875" customWidth="1"/>
    <col min="5386" max="5386" width="14.5703125" customWidth="1"/>
    <col min="5388" max="5388" width="11.28515625" customWidth="1"/>
    <col min="5634" max="5634" width="46.85546875" customWidth="1"/>
    <col min="5635" max="5635" width="31.85546875" customWidth="1"/>
    <col min="5636" max="5636" width="11.85546875" customWidth="1"/>
    <col min="5637" max="5637" width="13" customWidth="1"/>
    <col min="5638" max="5638" width="18.28515625" customWidth="1"/>
    <col min="5639" max="5639" width="19.85546875" customWidth="1"/>
    <col min="5640" max="5640" width="19.42578125" customWidth="1"/>
    <col min="5641" max="5641" width="18.85546875" customWidth="1"/>
    <col min="5642" max="5642" width="14.5703125" customWidth="1"/>
    <col min="5644" max="5644" width="11.28515625" customWidth="1"/>
    <col min="5890" max="5890" width="46.85546875" customWidth="1"/>
    <col min="5891" max="5891" width="31.85546875" customWidth="1"/>
    <col min="5892" max="5892" width="11.85546875" customWidth="1"/>
    <col min="5893" max="5893" width="13" customWidth="1"/>
    <col min="5894" max="5894" width="18.28515625" customWidth="1"/>
    <col min="5895" max="5895" width="19.85546875" customWidth="1"/>
    <col min="5896" max="5896" width="19.42578125" customWidth="1"/>
    <col min="5897" max="5897" width="18.85546875" customWidth="1"/>
    <col min="5898" max="5898" width="14.5703125" customWidth="1"/>
    <col min="5900" max="5900" width="11.28515625" customWidth="1"/>
    <col min="6146" max="6146" width="46.85546875" customWidth="1"/>
    <col min="6147" max="6147" width="31.85546875" customWidth="1"/>
    <col min="6148" max="6148" width="11.85546875" customWidth="1"/>
    <col min="6149" max="6149" width="13" customWidth="1"/>
    <col min="6150" max="6150" width="18.28515625" customWidth="1"/>
    <col min="6151" max="6151" width="19.85546875" customWidth="1"/>
    <col min="6152" max="6152" width="19.42578125" customWidth="1"/>
    <col min="6153" max="6153" width="18.85546875" customWidth="1"/>
    <col min="6154" max="6154" width="14.5703125" customWidth="1"/>
    <col min="6156" max="6156" width="11.28515625" customWidth="1"/>
    <col min="6402" max="6402" width="46.85546875" customWidth="1"/>
    <col min="6403" max="6403" width="31.85546875" customWidth="1"/>
    <col min="6404" max="6404" width="11.85546875" customWidth="1"/>
    <col min="6405" max="6405" width="13" customWidth="1"/>
    <col min="6406" max="6406" width="18.28515625" customWidth="1"/>
    <col min="6407" max="6407" width="19.85546875" customWidth="1"/>
    <col min="6408" max="6408" width="19.42578125" customWidth="1"/>
    <col min="6409" max="6409" width="18.85546875" customWidth="1"/>
    <col min="6410" max="6410" width="14.5703125" customWidth="1"/>
    <col min="6412" max="6412" width="11.28515625" customWidth="1"/>
    <col min="6658" max="6658" width="46.85546875" customWidth="1"/>
    <col min="6659" max="6659" width="31.85546875" customWidth="1"/>
    <col min="6660" max="6660" width="11.85546875" customWidth="1"/>
    <col min="6661" max="6661" width="13" customWidth="1"/>
    <col min="6662" max="6662" width="18.28515625" customWidth="1"/>
    <col min="6663" max="6663" width="19.85546875" customWidth="1"/>
    <col min="6664" max="6664" width="19.42578125" customWidth="1"/>
    <col min="6665" max="6665" width="18.85546875" customWidth="1"/>
    <col min="6666" max="6666" width="14.5703125" customWidth="1"/>
    <col min="6668" max="6668" width="11.28515625" customWidth="1"/>
    <col min="6914" max="6914" width="46.85546875" customWidth="1"/>
    <col min="6915" max="6915" width="31.85546875" customWidth="1"/>
    <col min="6916" max="6916" width="11.85546875" customWidth="1"/>
    <col min="6917" max="6917" width="13" customWidth="1"/>
    <col min="6918" max="6918" width="18.28515625" customWidth="1"/>
    <col min="6919" max="6919" width="19.85546875" customWidth="1"/>
    <col min="6920" max="6920" width="19.42578125" customWidth="1"/>
    <col min="6921" max="6921" width="18.85546875" customWidth="1"/>
    <col min="6922" max="6922" width="14.5703125" customWidth="1"/>
    <col min="6924" max="6924" width="11.28515625" customWidth="1"/>
    <col min="7170" max="7170" width="46.85546875" customWidth="1"/>
    <col min="7171" max="7171" width="31.85546875" customWidth="1"/>
    <col min="7172" max="7172" width="11.85546875" customWidth="1"/>
    <col min="7173" max="7173" width="13" customWidth="1"/>
    <col min="7174" max="7174" width="18.28515625" customWidth="1"/>
    <col min="7175" max="7175" width="19.85546875" customWidth="1"/>
    <col min="7176" max="7176" width="19.42578125" customWidth="1"/>
    <col min="7177" max="7177" width="18.85546875" customWidth="1"/>
    <col min="7178" max="7178" width="14.5703125" customWidth="1"/>
    <col min="7180" max="7180" width="11.28515625" customWidth="1"/>
    <col min="7426" max="7426" width="46.85546875" customWidth="1"/>
    <col min="7427" max="7427" width="31.85546875" customWidth="1"/>
    <col min="7428" max="7428" width="11.85546875" customWidth="1"/>
    <col min="7429" max="7429" width="13" customWidth="1"/>
    <col min="7430" max="7430" width="18.28515625" customWidth="1"/>
    <col min="7431" max="7431" width="19.85546875" customWidth="1"/>
    <col min="7432" max="7432" width="19.42578125" customWidth="1"/>
    <col min="7433" max="7433" width="18.85546875" customWidth="1"/>
    <col min="7434" max="7434" width="14.5703125" customWidth="1"/>
    <col min="7436" max="7436" width="11.28515625" customWidth="1"/>
    <col min="7682" max="7682" width="46.85546875" customWidth="1"/>
    <col min="7683" max="7683" width="31.85546875" customWidth="1"/>
    <col min="7684" max="7684" width="11.85546875" customWidth="1"/>
    <col min="7685" max="7685" width="13" customWidth="1"/>
    <col min="7686" max="7686" width="18.28515625" customWidth="1"/>
    <col min="7687" max="7687" width="19.85546875" customWidth="1"/>
    <col min="7688" max="7688" width="19.42578125" customWidth="1"/>
    <col min="7689" max="7689" width="18.85546875" customWidth="1"/>
    <col min="7690" max="7690" width="14.5703125" customWidth="1"/>
    <col min="7692" max="7692" width="11.28515625" customWidth="1"/>
    <col min="7938" max="7938" width="46.85546875" customWidth="1"/>
    <col min="7939" max="7939" width="31.85546875" customWidth="1"/>
    <col min="7940" max="7940" width="11.85546875" customWidth="1"/>
    <col min="7941" max="7941" width="13" customWidth="1"/>
    <col min="7942" max="7942" width="18.28515625" customWidth="1"/>
    <col min="7943" max="7943" width="19.85546875" customWidth="1"/>
    <col min="7944" max="7944" width="19.42578125" customWidth="1"/>
    <col min="7945" max="7945" width="18.85546875" customWidth="1"/>
    <col min="7946" max="7946" width="14.5703125" customWidth="1"/>
    <col min="7948" max="7948" width="11.28515625" customWidth="1"/>
    <col min="8194" max="8194" width="46.85546875" customWidth="1"/>
    <col min="8195" max="8195" width="31.85546875" customWidth="1"/>
    <col min="8196" max="8196" width="11.85546875" customWidth="1"/>
    <col min="8197" max="8197" width="13" customWidth="1"/>
    <col min="8198" max="8198" width="18.28515625" customWidth="1"/>
    <col min="8199" max="8199" width="19.85546875" customWidth="1"/>
    <col min="8200" max="8200" width="19.42578125" customWidth="1"/>
    <col min="8201" max="8201" width="18.85546875" customWidth="1"/>
    <col min="8202" max="8202" width="14.5703125" customWidth="1"/>
    <col min="8204" max="8204" width="11.28515625" customWidth="1"/>
    <col min="8450" max="8450" width="46.85546875" customWidth="1"/>
    <col min="8451" max="8451" width="31.85546875" customWidth="1"/>
    <col min="8452" max="8452" width="11.85546875" customWidth="1"/>
    <col min="8453" max="8453" width="13" customWidth="1"/>
    <col min="8454" max="8454" width="18.28515625" customWidth="1"/>
    <col min="8455" max="8455" width="19.85546875" customWidth="1"/>
    <col min="8456" max="8456" width="19.42578125" customWidth="1"/>
    <col min="8457" max="8457" width="18.85546875" customWidth="1"/>
    <col min="8458" max="8458" width="14.5703125" customWidth="1"/>
    <col min="8460" max="8460" width="11.28515625" customWidth="1"/>
    <col min="8706" max="8706" width="46.85546875" customWidth="1"/>
    <col min="8707" max="8707" width="31.85546875" customWidth="1"/>
    <col min="8708" max="8708" width="11.85546875" customWidth="1"/>
    <col min="8709" max="8709" width="13" customWidth="1"/>
    <col min="8710" max="8710" width="18.28515625" customWidth="1"/>
    <col min="8711" max="8711" width="19.85546875" customWidth="1"/>
    <col min="8712" max="8712" width="19.42578125" customWidth="1"/>
    <col min="8713" max="8713" width="18.85546875" customWidth="1"/>
    <col min="8714" max="8714" width="14.5703125" customWidth="1"/>
    <col min="8716" max="8716" width="11.28515625" customWidth="1"/>
    <col min="8962" max="8962" width="46.85546875" customWidth="1"/>
    <col min="8963" max="8963" width="31.85546875" customWidth="1"/>
    <col min="8964" max="8964" width="11.85546875" customWidth="1"/>
    <col min="8965" max="8965" width="13" customWidth="1"/>
    <col min="8966" max="8966" width="18.28515625" customWidth="1"/>
    <col min="8967" max="8967" width="19.85546875" customWidth="1"/>
    <col min="8968" max="8968" width="19.42578125" customWidth="1"/>
    <col min="8969" max="8969" width="18.85546875" customWidth="1"/>
    <col min="8970" max="8970" width="14.5703125" customWidth="1"/>
    <col min="8972" max="8972" width="11.28515625" customWidth="1"/>
    <col min="9218" max="9218" width="46.85546875" customWidth="1"/>
    <col min="9219" max="9219" width="31.85546875" customWidth="1"/>
    <col min="9220" max="9220" width="11.85546875" customWidth="1"/>
    <col min="9221" max="9221" width="13" customWidth="1"/>
    <col min="9222" max="9222" width="18.28515625" customWidth="1"/>
    <col min="9223" max="9223" width="19.85546875" customWidth="1"/>
    <col min="9224" max="9224" width="19.42578125" customWidth="1"/>
    <col min="9225" max="9225" width="18.85546875" customWidth="1"/>
    <col min="9226" max="9226" width="14.5703125" customWidth="1"/>
    <col min="9228" max="9228" width="11.28515625" customWidth="1"/>
    <col min="9474" max="9474" width="46.85546875" customWidth="1"/>
    <col min="9475" max="9475" width="31.85546875" customWidth="1"/>
    <col min="9476" max="9476" width="11.85546875" customWidth="1"/>
    <col min="9477" max="9477" width="13" customWidth="1"/>
    <col min="9478" max="9478" width="18.28515625" customWidth="1"/>
    <col min="9479" max="9479" width="19.85546875" customWidth="1"/>
    <col min="9480" max="9480" width="19.42578125" customWidth="1"/>
    <col min="9481" max="9481" width="18.85546875" customWidth="1"/>
    <col min="9482" max="9482" width="14.5703125" customWidth="1"/>
    <col min="9484" max="9484" width="11.28515625" customWidth="1"/>
    <col min="9730" max="9730" width="46.85546875" customWidth="1"/>
    <col min="9731" max="9731" width="31.85546875" customWidth="1"/>
    <col min="9732" max="9732" width="11.85546875" customWidth="1"/>
    <col min="9733" max="9733" width="13" customWidth="1"/>
    <col min="9734" max="9734" width="18.28515625" customWidth="1"/>
    <col min="9735" max="9735" width="19.85546875" customWidth="1"/>
    <col min="9736" max="9736" width="19.42578125" customWidth="1"/>
    <col min="9737" max="9737" width="18.85546875" customWidth="1"/>
    <col min="9738" max="9738" width="14.5703125" customWidth="1"/>
    <col min="9740" max="9740" width="11.28515625" customWidth="1"/>
    <col min="9986" max="9986" width="46.85546875" customWidth="1"/>
    <col min="9987" max="9987" width="31.85546875" customWidth="1"/>
    <col min="9988" max="9988" width="11.85546875" customWidth="1"/>
    <col min="9989" max="9989" width="13" customWidth="1"/>
    <col min="9990" max="9990" width="18.28515625" customWidth="1"/>
    <col min="9991" max="9991" width="19.85546875" customWidth="1"/>
    <col min="9992" max="9992" width="19.42578125" customWidth="1"/>
    <col min="9993" max="9993" width="18.85546875" customWidth="1"/>
    <col min="9994" max="9994" width="14.5703125" customWidth="1"/>
    <col min="9996" max="9996" width="11.28515625" customWidth="1"/>
    <col min="10242" max="10242" width="46.85546875" customWidth="1"/>
    <col min="10243" max="10243" width="31.85546875" customWidth="1"/>
    <col min="10244" max="10244" width="11.85546875" customWidth="1"/>
    <col min="10245" max="10245" width="13" customWidth="1"/>
    <col min="10246" max="10246" width="18.28515625" customWidth="1"/>
    <col min="10247" max="10247" width="19.85546875" customWidth="1"/>
    <col min="10248" max="10248" width="19.42578125" customWidth="1"/>
    <col min="10249" max="10249" width="18.85546875" customWidth="1"/>
    <col min="10250" max="10250" width="14.5703125" customWidth="1"/>
    <col min="10252" max="10252" width="11.28515625" customWidth="1"/>
    <col min="10498" max="10498" width="46.85546875" customWidth="1"/>
    <col min="10499" max="10499" width="31.85546875" customWidth="1"/>
    <col min="10500" max="10500" width="11.85546875" customWidth="1"/>
    <col min="10501" max="10501" width="13" customWidth="1"/>
    <col min="10502" max="10502" width="18.28515625" customWidth="1"/>
    <col min="10503" max="10503" width="19.85546875" customWidth="1"/>
    <col min="10504" max="10504" width="19.42578125" customWidth="1"/>
    <col min="10505" max="10505" width="18.85546875" customWidth="1"/>
    <col min="10506" max="10506" width="14.5703125" customWidth="1"/>
    <col min="10508" max="10508" width="11.28515625" customWidth="1"/>
    <col min="10754" max="10754" width="46.85546875" customWidth="1"/>
    <col min="10755" max="10755" width="31.85546875" customWidth="1"/>
    <col min="10756" max="10756" width="11.85546875" customWidth="1"/>
    <col min="10757" max="10757" width="13" customWidth="1"/>
    <col min="10758" max="10758" width="18.28515625" customWidth="1"/>
    <col min="10759" max="10759" width="19.85546875" customWidth="1"/>
    <col min="10760" max="10760" width="19.42578125" customWidth="1"/>
    <col min="10761" max="10761" width="18.85546875" customWidth="1"/>
    <col min="10762" max="10762" width="14.5703125" customWidth="1"/>
    <col min="10764" max="10764" width="11.28515625" customWidth="1"/>
    <col min="11010" max="11010" width="46.85546875" customWidth="1"/>
    <col min="11011" max="11011" width="31.85546875" customWidth="1"/>
    <col min="11012" max="11012" width="11.85546875" customWidth="1"/>
    <col min="11013" max="11013" width="13" customWidth="1"/>
    <col min="11014" max="11014" width="18.28515625" customWidth="1"/>
    <col min="11015" max="11015" width="19.85546875" customWidth="1"/>
    <col min="11016" max="11016" width="19.42578125" customWidth="1"/>
    <col min="11017" max="11017" width="18.85546875" customWidth="1"/>
    <col min="11018" max="11018" width="14.5703125" customWidth="1"/>
    <col min="11020" max="11020" width="11.28515625" customWidth="1"/>
    <col min="11266" max="11266" width="46.85546875" customWidth="1"/>
    <col min="11267" max="11267" width="31.85546875" customWidth="1"/>
    <col min="11268" max="11268" width="11.85546875" customWidth="1"/>
    <col min="11269" max="11269" width="13" customWidth="1"/>
    <col min="11270" max="11270" width="18.28515625" customWidth="1"/>
    <col min="11271" max="11271" width="19.85546875" customWidth="1"/>
    <col min="11272" max="11272" width="19.42578125" customWidth="1"/>
    <col min="11273" max="11273" width="18.85546875" customWidth="1"/>
    <col min="11274" max="11274" width="14.5703125" customWidth="1"/>
    <col min="11276" max="11276" width="11.28515625" customWidth="1"/>
    <col min="11522" max="11522" width="46.85546875" customWidth="1"/>
    <col min="11523" max="11523" width="31.85546875" customWidth="1"/>
    <col min="11524" max="11524" width="11.85546875" customWidth="1"/>
    <col min="11525" max="11525" width="13" customWidth="1"/>
    <col min="11526" max="11526" width="18.28515625" customWidth="1"/>
    <col min="11527" max="11527" width="19.85546875" customWidth="1"/>
    <col min="11528" max="11528" width="19.42578125" customWidth="1"/>
    <col min="11529" max="11529" width="18.85546875" customWidth="1"/>
    <col min="11530" max="11530" width="14.5703125" customWidth="1"/>
    <col min="11532" max="11532" width="11.28515625" customWidth="1"/>
    <col min="11778" max="11778" width="46.85546875" customWidth="1"/>
    <col min="11779" max="11779" width="31.85546875" customWidth="1"/>
    <col min="11780" max="11780" width="11.85546875" customWidth="1"/>
    <col min="11781" max="11781" width="13" customWidth="1"/>
    <col min="11782" max="11782" width="18.28515625" customWidth="1"/>
    <col min="11783" max="11783" width="19.85546875" customWidth="1"/>
    <col min="11784" max="11784" width="19.42578125" customWidth="1"/>
    <col min="11785" max="11785" width="18.85546875" customWidth="1"/>
    <col min="11786" max="11786" width="14.5703125" customWidth="1"/>
    <col min="11788" max="11788" width="11.28515625" customWidth="1"/>
    <col min="12034" max="12034" width="46.85546875" customWidth="1"/>
    <col min="12035" max="12035" width="31.85546875" customWidth="1"/>
    <col min="12036" max="12036" width="11.85546875" customWidth="1"/>
    <col min="12037" max="12037" width="13" customWidth="1"/>
    <col min="12038" max="12038" width="18.28515625" customWidth="1"/>
    <col min="12039" max="12039" width="19.85546875" customWidth="1"/>
    <col min="12040" max="12040" width="19.42578125" customWidth="1"/>
    <col min="12041" max="12041" width="18.85546875" customWidth="1"/>
    <col min="12042" max="12042" width="14.5703125" customWidth="1"/>
    <col min="12044" max="12044" width="11.28515625" customWidth="1"/>
    <col min="12290" max="12290" width="46.85546875" customWidth="1"/>
    <col min="12291" max="12291" width="31.85546875" customWidth="1"/>
    <col min="12292" max="12292" width="11.85546875" customWidth="1"/>
    <col min="12293" max="12293" width="13" customWidth="1"/>
    <col min="12294" max="12294" width="18.28515625" customWidth="1"/>
    <col min="12295" max="12295" width="19.85546875" customWidth="1"/>
    <col min="12296" max="12296" width="19.42578125" customWidth="1"/>
    <col min="12297" max="12297" width="18.85546875" customWidth="1"/>
    <col min="12298" max="12298" width="14.5703125" customWidth="1"/>
    <col min="12300" max="12300" width="11.28515625" customWidth="1"/>
    <col min="12546" max="12546" width="46.85546875" customWidth="1"/>
    <col min="12547" max="12547" width="31.85546875" customWidth="1"/>
    <col min="12548" max="12548" width="11.85546875" customWidth="1"/>
    <col min="12549" max="12549" width="13" customWidth="1"/>
    <col min="12550" max="12550" width="18.28515625" customWidth="1"/>
    <col min="12551" max="12551" width="19.85546875" customWidth="1"/>
    <col min="12552" max="12552" width="19.42578125" customWidth="1"/>
    <col min="12553" max="12553" width="18.85546875" customWidth="1"/>
    <col min="12554" max="12554" width="14.5703125" customWidth="1"/>
    <col min="12556" max="12556" width="11.28515625" customWidth="1"/>
    <col min="12802" max="12802" width="46.85546875" customWidth="1"/>
    <col min="12803" max="12803" width="31.85546875" customWidth="1"/>
    <col min="12804" max="12804" width="11.85546875" customWidth="1"/>
    <col min="12805" max="12805" width="13" customWidth="1"/>
    <col min="12806" max="12806" width="18.28515625" customWidth="1"/>
    <col min="12807" max="12807" width="19.85546875" customWidth="1"/>
    <col min="12808" max="12808" width="19.42578125" customWidth="1"/>
    <col min="12809" max="12809" width="18.85546875" customWidth="1"/>
    <col min="12810" max="12810" width="14.5703125" customWidth="1"/>
    <col min="12812" max="12812" width="11.28515625" customWidth="1"/>
    <col min="13058" max="13058" width="46.85546875" customWidth="1"/>
    <col min="13059" max="13059" width="31.85546875" customWidth="1"/>
    <col min="13060" max="13060" width="11.85546875" customWidth="1"/>
    <col min="13061" max="13061" width="13" customWidth="1"/>
    <col min="13062" max="13062" width="18.28515625" customWidth="1"/>
    <col min="13063" max="13063" width="19.85546875" customWidth="1"/>
    <col min="13064" max="13064" width="19.42578125" customWidth="1"/>
    <col min="13065" max="13065" width="18.85546875" customWidth="1"/>
    <col min="13066" max="13066" width="14.5703125" customWidth="1"/>
    <col min="13068" max="13068" width="11.28515625" customWidth="1"/>
    <col min="13314" max="13314" width="46.85546875" customWidth="1"/>
    <col min="13315" max="13315" width="31.85546875" customWidth="1"/>
    <col min="13316" max="13316" width="11.85546875" customWidth="1"/>
    <col min="13317" max="13317" width="13" customWidth="1"/>
    <col min="13318" max="13318" width="18.28515625" customWidth="1"/>
    <col min="13319" max="13319" width="19.85546875" customWidth="1"/>
    <col min="13320" max="13320" width="19.42578125" customWidth="1"/>
    <col min="13321" max="13321" width="18.85546875" customWidth="1"/>
    <col min="13322" max="13322" width="14.5703125" customWidth="1"/>
    <col min="13324" max="13324" width="11.28515625" customWidth="1"/>
    <col min="13570" max="13570" width="46.85546875" customWidth="1"/>
    <col min="13571" max="13571" width="31.85546875" customWidth="1"/>
    <col min="13572" max="13572" width="11.85546875" customWidth="1"/>
    <col min="13573" max="13573" width="13" customWidth="1"/>
    <col min="13574" max="13574" width="18.28515625" customWidth="1"/>
    <col min="13575" max="13575" width="19.85546875" customWidth="1"/>
    <col min="13576" max="13576" width="19.42578125" customWidth="1"/>
    <col min="13577" max="13577" width="18.85546875" customWidth="1"/>
    <col min="13578" max="13578" width="14.5703125" customWidth="1"/>
    <col min="13580" max="13580" width="11.28515625" customWidth="1"/>
    <col min="13826" max="13826" width="46.85546875" customWidth="1"/>
    <col min="13827" max="13827" width="31.85546875" customWidth="1"/>
    <col min="13828" max="13828" width="11.85546875" customWidth="1"/>
    <col min="13829" max="13829" width="13" customWidth="1"/>
    <col min="13830" max="13830" width="18.28515625" customWidth="1"/>
    <col min="13831" max="13831" width="19.85546875" customWidth="1"/>
    <col min="13832" max="13832" width="19.42578125" customWidth="1"/>
    <col min="13833" max="13833" width="18.85546875" customWidth="1"/>
    <col min="13834" max="13834" width="14.5703125" customWidth="1"/>
    <col min="13836" max="13836" width="11.28515625" customWidth="1"/>
    <col min="14082" max="14082" width="46.85546875" customWidth="1"/>
    <col min="14083" max="14083" width="31.85546875" customWidth="1"/>
    <col min="14084" max="14084" width="11.85546875" customWidth="1"/>
    <col min="14085" max="14085" width="13" customWidth="1"/>
    <col min="14086" max="14086" width="18.28515625" customWidth="1"/>
    <col min="14087" max="14087" width="19.85546875" customWidth="1"/>
    <col min="14088" max="14088" width="19.42578125" customWidth="1"/>
    <col min="14089" max="14089" width="18.85546875" customWidth="1"/>
    <col min="14090" max="14090" width="14.5703125" customWidth="1"/>
    <col min="14092" max="14092" width="11.28515625" customWidth="1"/>
    <col min="14338" max="14338" width="46.85546875" customWidth="1"/>
    <col min="14339" max="14339" width="31.85546875" customWidth="1"/>
    <col min="14340" max="14340" width="11.85546875" customWidth="1"/>
    <col min="14341" max="14341" width="13" customWidth="1"/>
    <col min="14342" max="14342" width="18.28515625" customWidth="1"/>
    <col min="14343" max="14343" width="19.85546875" customWidth="1"/>
    <col min="14344" max="14344" width="19.42578125" customWidth="1"/>
    <col min="14345" max="14345" width="18.85546875" customWidth="1"/>
    <col min="14346" max="14346" width="14.5703125" customWidth="1"/>
    <col min="14348" max="14348" width="11.28515625" customWidth="1"/>
    <col min="14594" max="14594" width="46.85546875" customWidth="1"/>
    <col min="14595" max="14595" width="31.85546875" customWidth="1"/>
    <col min="14596" max="14596" width="11.85546875" customWidth="1"/>
    <col min="14597" max="14597" width="13" customWidth="1"/>
    <col min="14598" max="14598" width="18.28515625" customWidth="1"/>
    <col min="14599" max="14599" width="19.85546875" customWidth="1"/>
    <col min="14600" max="14600" width="19.42578125" customWidth="1"/>
    <col min="14601" max="14601" width="18.85546875" customWidth="1"/>
    <col min="14602" max="14602" width="14.5703125" customWidth="1"/>
    <col min="14604" max="14604" width="11.28515625" customWidth="1"/>
    <col min="14850" max="14850" width="46.85546875" customWidth="1"/>
    <col min="14851" max="14851" width="31.85546875" customWidth="1"/>
    <col min="14852" max="14852" width="11.85546875" customWidth="1"/>
    <col min="14853" max="14853" width="13" customWidth="1"/>
    <col min="14854" max="14854" width="18.28515625" customWidth="1"/>
    <col min="14855" max="14855" width="19.85546875" customWidth="1"/>
    <col min="14856" max="14856" width="19.42578125" customWidth="1"/>
    <col min="14857" max="14857" width="18.85546875" customWidth="1"/>
    <col min="14858" max="14858" width="14.5703125" customWidth="1"/>
    <col min="14860" max="14860" width="11.28515625" customWidth="1"/>
    <col min="15106" max="15106" width="46.85546875" customWidth="1"/>
    <col min="15107" max="15107" width="31.85546875" customWidth="1"/>
    <col min="15108" max="15108" width="11.85546875" customWidth="1"/>
    <col min="15109" max="15109" width="13" customWidth="1"/>
    <col min="15110" max="15110" width="18.28515625" customWidth="1"/>
    <col min="15111" max="15111" width="19.85546875" customWidth="1"/>
    <col min="15112" max="15112" width="19.42578125" customWidth="1"/>
    <col min="15113" max="15113" width="18.85546875" customWidth="1"/>
    <col min="15114" max="15114" width="14.5703125" customWidth="1"/>
    <col min="15116" max="15116" width="11.28515625" customWidth="1"/>
    <col min="15362" max="15362" width="46.85546875" customWidth="1"/>
    <col min="15363" max="15363" width="31.85546875" customWidth="1"/>
    <col min="15364" max="15364" width="11.85546875" customWidth="1"/>
    <col min="15365" max="15365" width="13" customWidth="1"/>
    <col min="15366" max="15366" width="18.28515625" customWidth="1"/>
    <col min="15367" max="15367" width="19.85546875" customWidth="1"/>
    <col min="15368" max="15368" width="19.42578125" customWidth="1"/>
    <col min="15369" max="15369" width="18.85546875" customWidth="1"/>
    <col min="15370" max="15370" width="14.5703125" customWidth="1"/>
    <col min="15372" max="15372" width="11.28515625" customWidth="1"/>
    <col min="15618" max="15618" width="46.85546875" customWidth="1"/>
    <col min="15619" max="15619" width="31.85546875" customWidth="1"/>
    <col min="15620" max="15620" width="11.85546875" customWidth="1"/>
    <col min="15621" max="15621" width="13" customWidth="1"/>
    <col min="15622" max="15622" width="18.28515625" customWidth="1"/>
    <col min="15623" max="15623" width="19.85546875" customWidth="1"/>
    <col min="15624" max="15624" width="19.42578125" customWidth="1"/>
    <col min="15625" max="15625" width="18.85546875" customWidth="1"/>
    <col min="15626" max="15626" width="14.5703125" customWidth="1"/>
    <col min="15628" max="15628" width="11.28515625" customWidth="1"/>
    <col min="15874" max="15874" width="46.85546875" customWidth="1"/>
    <col min="15875" max="15875" width="31.85546875" customWidth="1"/>
    <col min="15876" max="15876" width="11.85546875" customWidth="1"/>
    <col min="15877" max="15877" width="13" customWidth="1"/>
    <col min="15878" max="15878" width="18.28515625" customWidth="1"/>
    <col min="15879" max="15879" width="19.85546875" customWidth="1"/>
    <col min="15880" max="15880" width="19.42578125" customWidth="1"/>
    <col min="15881" max="15881" width="18.85546875" customWidth="1"/>
    <col min="15882" max="15882" width="14.5703125" customWidth="1"/>
    <col min="15884" max="15884" width="11.28515625" customWidth="1"/>
    <col min="16130" max="16130" width="46.85546875" customWidth="1"/>
    <col min="16131" max="16131" width="31.85546875" customWidth="1"/>
    <col min="16132" max="16132" width="11.85546875" customWidth="1"/>
    <col min="16133" max="16133" width="13" customWidth="1"/>
    <col min="16134" max="16134" width="18.28515625" customWidth="1"/>
    <col min="16135" max="16135" width="19.85546875" customWidth="1"/>
    <col min="16136" max="16136" width="19.42578125" customWidth="1"/>
    <col min="16137" max="16137" width="18.85546875" customWidth="1"/>
    <col min="16138" max="16138" width="14.5703125" customWidth="1"/>
    <col min="16140" max="16140" width="11.28515625" customWidth="1"/>
  </cols>
  <sheetData>
    <row r="2" spans="1:11" ht="38.25" customHeight="1">
      <c r="A2" s="174" t="s">
        <v>478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8.25" customHeight="1">
      <c r="A3" s="110"/>
      <c r="B3" s="110"/>
      <c r="C3" s="110"/>
      <c r="D3" s="110"/>
      <c r="E3" s="110"/>
      <c r="F3" s="111"/>
      <c r="G3" s="111"/>
      <c r="H3" s="111"/>
      <c r="I3" s="111"/>
      <c r="J3" s="111"/>
    </row>
    <row r="4" spans="1:11" ht="15.75" customHeigh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ht="15.75" thickBot="1"/>
    <row r="6" spans="1:11" ht="39.75" customHeight="1" thickBot="1">
      <c r="A6" s="175" t="s">
        <v>457</v>
      </c>
      <c r="B6" s="177" t="s">
        <v>458</v>
      </c>
      <c r="C6" s="179" t="s">
        <v>459</v>
      </c>
      <c r="D6" s="181" t="s">
        <v>460</v>
      </c>
      <c r="E6" s="183" t="s">
        <v>461</v>
      </c>
      <c r="F6" s="189" t="s">
        <v>462</v>
      </c>
      <c r="G6" s="190"/>
      <c r="H6" s="190"/>
      <c r="I6" s="190"/>
      <c r="J6" s="191"/>
    </row>
    <row r="7" spans="1:11" ht="85.5" customHeight="1" thickBot="1">
      <c r="A7" s="176"/>
      <c r="B7" s="178"/>
      <c r="C7" s="180"/>
      <c r="D7" s="182"/>
      <c r="E7" s="184"/>
      <c r="F7" s="32" t="s">
        <v>463</v>
      </c>
      <c r="G7" s="33" t="s">
        <v>464</v>
      </c>
      <c r="H7" s="33" t="s">
        <v>465</v>
      </c>
      <c r="I7" s="33" t="s">
        <v>466</v>
      </c>
      <c r="J7" s="34" t="s">
        <v>467</v>
      </c>
    </row>
    <row r="8" spans="1:11" ht="15.75" thickBot="1">
      <c r="A8" s="35" t="s">
        <v>5</v>
      </c>
      <c r="B8" s="36" t="s">
        <v>479</v>
      </c>
      <c r="C8" s="37"/>
      <c r="D8" s="38"/>
      <c r="E8" s="39"/>
      <c r="F8" s="40">
        <f>F9+F13+F17+F21</f>
        <v>0</v>
      </c>
      <c r="G8" s="40">
        <f>G9+G13+G17+G21</f>
        <v>0</v>
      </c>
      <c r="H8" s="40">
        <f>H9+H13+H17+H21</f>
        <v>0</v>
      </c>
      <c r="I8" s="40">
        <f>I9+I13+I17+I21</f>
        <v>0</v>
      </c>
      <c r="J8" s="41">
        <f>F8+G8+H8+I8</f>
        <v>0</v>
      </c>
    </row>
    <row r="9" spans="1:11">
      <c r="A9" s="42" t="s">
        <v>6</v>
      </c>
      <c r="B9" s="43" t="s">
        <v>20</v>
      </c>
      <c r="C9" s="44"/>
      <c r="D9" s="45"/>
      <c r="E9" s="46"/>
      <c r="F9" s="47">
        <f>SUM(F10:F12)</f>
        <v>0</v>
      </c>
      <c r="G9" s="47">
        <f>SUM(G10:G12)</f>
        <v>0</v>
      </c>
      <c r="H9" s="47">
        <f>SUM(H10:H12)</f>
        <v>0</v>
      </c>
      <c r="I9" s="47">
        <f>SUM(I10:I12)</f>
        <v>0</v>
      </c>
      <c r="J9" s="48">
        <f>F9+G9+H9+I9</f>
        <v>0</v>
      </c>
    </row>
    <row r="10" spans="1:11">
      <c r="A10" s="49">
        <v>1</v>
      </c>
      <c r="B10" s="92"/>
      <c r="C10" s="113"/>
      <c r="D10" s="114"/>
      <c r="E10" s="115"/>
      <c r="F10" s="54">
        <f>E10*0.95*((12+1-1)/12)*(0.08058/4)</f>
        <v>0</v>
      </c>
      <c r="G10" s="55"/>
      <c r="H10" s="56"/>
      <c r="I10" s="56"/>
      <c r="J10" s="57"/>
    </row>
    <row r="11" spans="1:11">
      <c r="A11" s="49">
        <v>2</v>
      </c>
      <c r="B11" s="92"/>
      <c r="C11" s="113"/>
      <c r="D11" s="114"/>
      <c r="E11" s="115"/>
      <c r="F11" s="54">
        <f>E11*0.95*((12+1-1)/12)*(0.08058/4)</f>
        <v>0</v>
      </c>
      <c r="G11" s="55"/>
      <c r="H11" s="56"/>
      <c r="I11" s="56"/>
      <c r="J11" s="57"/>
    </row>
    <row r="12" spans="1:11">
      <c r="A12" s="49">
        <v>3</v>
      </c>
      <c r="B12" s="92"/>
      <c r="C12" s="51"/>
      <c r="D12" s="52"/>
      <c r="E12" s="116"/>
      <c r="F12" s="54">
        <f>E12*0.95*((12+1-1)/12)*(0.08058/4)</f>
        <v>0</v>
      </c>
      <c r="G12" s="55"/>
      <c r="H12" s="56"/>
      <c r="I12" s="56"/>
      <c r="J12" s="57"/>
    </row>
    <row r="13" spans="1:11">
      <c r="A13" s="59" t="s">
        <v>7</v>
      </c>
      <c r="B13" s="60" t="s">
        <v>21</v>
      </c>
      <c r="C13" s="60"/>
      <c r="D13" s="117"/>
      <c r="E13" s="62"/>
      <c r="F13" s="63">
        <f>SUM(F14:F16)</f>
        <v>0</v>
      </c>
      <c r="G13" s="63">
        <f>SUM(G14:G16)</f>
        <v>0</v>
      </c>
      <c r="H13" s="63">
        <f>SUM(H14:H16)</f>
        <v>0</v>
      </c>
      <c r="I13" s="63">
        <f>SUM(I14:I16)</f>
        <v>0</v>
      </c>
      <c r="J13" s="64">
        <f>F13+G13+H13+I13</f>
        <v>0</v>
      </c>
    </row>
    <row r="14" spans="1:11">
      <c r="A14" s="49">
        <v>1</v>
      </c>
      <c r="B14" s="92"/>
      <c r="C14" s="113"/>
      <c r="D14" s="114"/>
      <c r="E14" s="115"/>
      <c r="F14" s="66"/>
      <c r="G14" s="54">
        <f>E14*((12+1-2)/12)*(0.08058/4)</f>
        <v>0</v>
      </c>
      <c r="H14" s="56"/>
      <c r="I14" s="56"/>
      <c r="J14" s="57"/>
    </row>
    <row r="15" spans="1:11">
      <c r="A15" s="49">
        <v>2</v>
      </c>
      <c r="B15" s="92"/>
      <c r="C15" s="51"/>
      <c r="D15" s="52"/>
      <c r="E15" s="116"/>
      <c r="F15" s="66"/>
      <c r="G15" s="54">
        <f>E15*((12+1-2)/12)*(0.08058/4)</f>
        <v>0</v>
      </c>
      <c r="H15" s="56"/>
      <c r="I15" s="56"/>
      <c r="J15" s="57"/>
    </row>
    <row r="16" spans="1:11">
      <c r="A16" s="49">
        <v>3</v>
      </c>
      <c r="B16" s="92"/>
      <c r="C16" s="51"/>
      <c r="D16" s="52"/>
      <c r="E16" s="118"/>
      <c r="F16" s="66"/>
      <c r="G16" s="54">
        <f>E16*0.95*((12+2-2)/12)*(0.08058/4)</f>
        <v>0</v>
      </c>
      <c r="H16" s="56"/>
      <c r="I16" s="56"/>
      <c r="J16" s="57"/>
    </row>
    <row r="17" spans="1:10" ht="15" customHeight="1">
      <c r="A17" s="59" t="s">
        <v>8</v>
      </c>
      <c r="B17" s="60" t="s">
        <v>22</v>
      </c>
      <c r="C17" s="60"/>
      <c r="D17" s="61"/>
      <c r="E17" s="62"/>
      <c r="F17" s="63">
        <f>SUM(F18:F20)</f>
        <v>0</v>
      </c>
      <c r="G17" s="63">
        <f>SUM(G18:G20)</f>
        <v>0</v>
      </c>
      <c r="H17" s="63">
        <f>SUM(H18:H20)</f>
        <v>0</v>
      </c>
      <c r="I17" s="63">
        <f>SUM(I18:I20)</f>
        <v>0</v>
      </c>
      <c r="J17" s="64">
        <f>F17+G17+H17+I17</f>
        <v>0</v>
      </c>
    </row>
    <row r="18" spans="1:10" ht="15" customHeight="1">
      <c r="A18" s="49">
        <v>1</v>
      </c>
      <c r="B18" s="92"/>
      <c r="C18" s="51"/>
      <c r="D18" s="52"/>
      <c r="E18" s="84"/>
      <c r="F18" s="66"/>
      <c r="G18" s="54"/>
      <c r="H18" s="69">
        <f>E18*((12+1-3)/12)*(0.08058/4)</f>
        <v>0</v>
      </c>
      <c r="I18" s="56"/>
      <c r="J18" s="57"/>
    </row>
    <row r="19" spans="1:10" ht="15" customHeight="1">
      <c r="A19" s="49">
        <v>2</v>
      </c>
      <c r="B19" s="92"/>
      <c r="C19" s="51"/>
      <c r="D19" s="52"/>
      <c r="E19" s="84"/>
      <c r="F19" s="66"/>
      <c r="G19" s="54"/>
      <c r="H19" s="69">
        <f>E19*((12+2-3)/12)*(0.08058/4)</f>
        <v>0</v>
      </c>
      <c r="I19" s="56"/>
      <c r="J19" s="57"/>
    </row>
    <row r="20" spans="1:10" ht="15" customHeight="1">
      <c r="A20" s="49">
        <v>3</v>
      </c>
      <c r="B20" s="92"/>
      <c r="C20" s="70"/>
      <c r="D20" s="71"/>
      <c r="E20" s="84"/>
      <c r="F20" s="66"/>
      <c r="G20" s="54"/>
      <c r="H20" s="69">
        <f>E20*0.95*((12+3-3)/12)*(0.08058/4)</f>
        <v>0</v>
      </c>
      <c r="I20" s="56"/>
      <c r="J20" s="57"/>
    </row>
    <row r="21" spans="1:10" ht="15" customHeight="1">
      <c r="A21" s="72" t="s">
        <v>9</v>
      </c>
      <c r="B21" s="60" t="s">
        <v>23</v>
      </c>
      <c r="C21" s="60"/>
      <c r="D21" s="61"/>
      <c r="E21" s="62"/>
      <c r="F21" s="63">
        <f>SUM(F22:F24)</f>
        <v>0</v>
      </c>
      <c r="G21" s="63">
        <f>SUM(G22:G24)</f>
        <v>0</v>
      </c>
      <c r="H21" s="63">
        <f>SUM(H22:H24)</f>
        <v>0</v>
      </c>
      <c r="I21" s="63">
        <f>SUM(I22:I24)</f>
        <v>0</v>
      </c>
      <c r="J21" s="64">
        <f>F21+G21+H21+I21</f>
        <v>0</v>
      </c>
    </row>
    <row r="22" spans="1:10" ht="15" customHeight="1">
      <c r="A22" s="49">
        <v>1</v>
      </c>
      <c r="B22" s="92"/>
      <c r="C22" s="51"/>
      <c r="D22" s="52"/>
      <c r="E22" s="118"/>
      <c r="F22" s="66"/>
      <c r="G22" s="54"/>
      <c r="H22" s="56"/>
      <c r="I22" s="69">
        <f>E22*((12+1-4)/12)*(0.08058/4)</f>
        <v>0</v>
      </c>
      <c r="J22" s="57"/>
    </row>
    <row r="23" spans="1:10" ht="15" customHeight="1">
      <c r="A23" s="49">
        <v>2</v>
      </c>
      <c r="B23" s="92"/>
      <c r="C23" s="51"/>
      <c r="D23" s="52"/>
      <c r="E23" s="118"/>
      <c r="F23" s="66"/>
      <c r="G23" s="54"/>
      <c r="H23" s="56"/>
      <c r="I23" s="69">
        <f>E23*((12+2-4)/12)*(0.08058/4)</f>
        <v>0</v>
      </c>
      <c r="J23" s="57"/>
    </row>
    <row r="24" spans="1:10" ht="15" customHeight="1">
      <c r="A24" s="49">
        <v>3</v>
      </c>
      <c r="B24" s="92"/>
      <c r="C24" s="70"/>
      <c r="D24" s="71"/>
      <c r="E24" s="119"/>
      <c r="F24" s="66"/>
      <c r="G24" s="54"/>
      <c r="H24" s="56"/>
      <c r="I24" s="69">
        <f>E24*((12+3-4)/12)*(0.08058/4)</f>
        <v>0</v>
      </c>
      <c r="J24" s="57"/>
    </row>
    <row r="25" spans="1:10" ht="15.75" thickBot="1">
      <c r="A25" s="35" t="s">
        <v>10</v>
      </c>
      <c r="B25" s="76" t="s">
        <v>480</v>
      </c>
      <c r="C25" s="77"/>
      <c r="D25" s="78"/>
      <c r="E25" s="79"/>
      <c r="F25" s="80">
        <f>F26+F30+F34+F38</f>
        <v>0</v>
      </c>
      <c r="G25" s="80">
        <f>G26+G30+G34+G38</f>
        <v>0</v>
      </c>
      <c r="H25" s="80">
        <f>H26+H30+H34+H38</f>
        <v>0</v>
      </c>
      <c r="I25" s="80">
        <f>I26+I30+I34+I38</f>
        <v>0</v>
      </c>
      <c r="J25" s="81">
        <f>F25+G25+H25+I25</f>
        <v>0</v>
      </c>
    </row>
    <row r="26" spans="1:10" ht="15" customHeight="1">
      <c r="A26" s="59" t="s">
        <v>24</v>
      </c>
      <c r="B26" s="60" t="s">
        <v>25</v>
      </c>
      <c r="C26" s="60"/>
      <c r="D26" s="82"/>
      <c r="E26" s="83"/>
      <c r="F26" s="63">
        <f>SUM(F27:F29)</f>
        <v>0</v>
      </c>
      <c r="G26" s="63">
        <f>SUM(G27:G29)</f>
        <v>0</v>
      </c>
      <c r="H26" s="63">
        <f>SUM(H27:H29)</f>
        <v>0</v>
      </c>
      <c r="I26" s="63">
        <f>SUM(I27:I29)</f>
        <v>0</v>
      </c>
      <c r="J26" s="64">
        <f>F26+G26+H26+I26</f>
        <v>0</v>
      </c>
    </row>
    <row r="27" spans="1:10" ht="15" customHeight="1">
      <c r="A27" s="49">
        <v>1</v>
      </c>
      <c r="B27" s="92"/>
      <c r="C27" s="51"/>
      <c r="D27" s="52"/>
      <c r="E27" s="118"/>
      <c r="F27" s="69">
        <f>E27*((12+1-5)/12)*(0.08058/4)</f>
        <v>0</v>
      </c>
      <c r="G27" s="54"/>
      <c r="H27" s="56"/>
      <c r="I27" s="56"/>
      <c r="J27" s="57"/>
    </row>
    <row r="28" spans="1:10" ht="15" customHeight="1">
      <c r="A28" s="49">
        <v>2</v>
      </c>
      <c r="B28" s="92"/>
      <c r="C28" s="51"/>
      <c r="D28" s="52"/>
      <c r="E28" s="118"/>
      <c r="F28" s="69">
        <f>E28*((12+2-5)/12)*(0.08058/4)</f>
        <v>0</v>
      </c>
      <c r="G28" s="54"/>
      <c r="H28" s="56"/>
      <c r="I28" s="56"/>
      <c r="J28" s="57"/>
    </row>
    <row r="29" spans="1:10" ht="15" customHeight="1">
      <c r="A29" s="49">
        <v>3</v>
      </c>
      <c r="B29" s="92"/>
      <c r="C29" s="70"/>
      <c r="D29" s="71"/>
      <c r="E29" s="119"/>
      <c r="F29" s="69">
        <f>E29*((12+3-5)/12)*(0.08058/4)</f>
        <v>0</v>
      </c>
      <c r="G29" s="54"/>
      <c r="H29" s="56"/>
      <c r="I29" s="56"/>
      <c r="J29" s="57"/>
    </row>
    <row r="30" spans="1:10" ht="15" customHeight="1">
      <c r="A30" s="72" t="s">
        <v>26</v>
      </c>
      <c r="B30" s="43" t="s">
        <v>27</v>
      </c>
      <c r="C30" s="43"/>
      <c r="D30" s="45"/>
      <c r="E30" s="87"/>
      <c r="F30" s="63">
        <f>E30*((12+4-5)/12)*(0.08058/4)</f>
        <v>0</v>
      </c>
      <c r="G30" s="63">
        <f>SUM(G31:G33)</f>
        <v>0</v>
      </c>
      <c r="H30" s="63">
        <f>SUM(H31:H33)</f>
        <v>0</v>
      </c>
      <c r="I30" s="63">
        <f>SUM(I31:I33)</f>
        <v>0</v>
      </c>
      <c r="J30" s="64">
        <f>F30+G30+H30+I30</f>
        <v>0</v>
      </c>
    </row>
    <row r="31" spans="1:10" ht="15" customHeight="1">
      <c r="A31" s="49">
        <v>1</v>
      </c>
      <c r="B31" s="92"/>
      <c r="C31" s="51"/>
      <c r="D31" s="52"/>
      <c r="E31" s="118"/>
      <c r="F31" s="66"/>
      <c r="G31" s="69">
        <f>E31*((12+1-6)/12)*(0.08058/4)</f>
        <v>0</v>
      </c>
      <c r="H31" s="56"/>
      <c r="I31" s="56"/>
      <c r="J31" s="57"/>
    </row>
    <row r="32" spans="1:10" ht="15" customHeight="1">
      <c r="A32" s="49">
        <v>2</v>
      </c>
      <c r="B32" s="92"/>
      <c r="C32" s="51"/>
      <c r="D32" s="52"/>
      <c r="E32" s="118"/>
      <c r="F32" s="66"/>
      <c r="G32" s="69">
        <f>E32*((12+2-6)/12)*(0.08058/4)</f>
        <v>0</v>
      </c>
      <c r="H32" s="56"/>
      <c r="I32" s="56"/>
      <c r="J32" s="57"/>
    </row>
    <row r="33" spans="1:10" ht="15" customHeight="1">
      <c r="A33" s="49">
        <v>3</v>
      </c>
      <c r="B33" s="92"/>
      <c r="C33" s="70"/>
      <c r="D33" s="71"/>
      <c r="E33" s="119"/>
      <c r="F33" s="66"/>
      <c r="G33" s="69">
        <f>E33*((12+3-6)/12)*(0.08058/4)</f>
        <v>0</v>
      </c>
      <c r="H33" s="56"/>
      <c r="I33" s="56"/>
      <c r="J33" s="57"/>
    </row>
    <row r="34" spans="1:10" ht="15" customHeight="1">
      <c r="A34" s="72" t="s">
        <v>11</v>
      </c>
      <c r="B34" s="43" t="s">
        <v>28</v>
      </c>
      <c r="C34" s="43"/>
      <c r="D34" s="45"/>
      <c r="E34" s="87"/>
      <c r="F34" s="63">
        <f>SUM(F35:F37)</f>
        <v>0</v>
      </c>
      <c r="G34" s="63">
        <f>SUM(G35:G37)</f>
        <v>0</v>
      </c>
      <c r="H34" s="63">
        <f>SUM(H35:H37)</f>
        <v>0</v>
      </c>
      <c r="I34" s="63">
        <f>SUM(I35:I37)</f>
        <v>0</v>
      </c>
      <c r="J34" s="64">
        <f>F34+G34+H34+I34</f>
        <v>0</v>
      </c>
    </row>
    <row r="35" spans="1:10" ht="15" customHeight="1">
      <c r="A35" s="49">
        <v>1</v>
      </c>
      <c r="B35" s="92"/>
      <c r="C35" s="51"/>
      <c r="D35" s="52"/>
      <c r="E35" s="118"/>
      <c r="F35" s="66"/>
      <c r="G35" s="54"/>
      <c r="H35" s="69">
        <f>E35*((12+1-7)/12)*(0.08058/4)</f>
        <v>0</v>
      </c>
      <c r="I35" s="56"/>
      <c r="J35" s="57"/>
    </row>
    <row r="36" spans="1:10" ht="15" customHeight="1">
      <c r="A36" s="49">
        <v>2</v>
      </c>
      <c r="B36" s="92"/>
      <c r="C36" s="51"/>
      <c r="D36" s="52"/>
      <c r="E36" s="118"/>
      <c r="F36" s="66"/>
      <c r="G36" s="54"/>
      <c r="H36" s="69">
        <f>E36*((12+2-7)/12)*(0.08058/4)</f>
        <v>0</v>
      </c>
      <c r="I36" s="56"/>
      <c r="J36" s="57"/>
    </row>
    <row r="37" spans="1:10" ht="15" customHeight="1">
      <c r="A37" s="49">
        <v>3</v>
      </c>
      <c r="B37" s="92"/>
      <c r="C37" s="70"/>
      <c r="D37" s="71"/>
      <c r="E37" s="119"/>
      <c r="F37" s="66"/>
      <c r="G37" s="54"/>
      <c r="H37" s="69">
        <f>E37*((12+3-7)/12)*(0.08058/4)</f>
        <v>0</v>
      </c>
      <c r="I37" s="56"/>
      <c r="J37" s="57"/>
    </row>
    <row r="38" spans="1:10" ht="15" customHeight="1">
      <c r="A38" s="59" t="s">
        <v>12</v>
      </c>
      <c r="B38" s="60" t="s">
        <v>29</v>
      </c>
      <c r="C38" s="60"/>
      <c r="D38" s="82"/>
      <c r="E38" s="83"/>
      <c r="F38" s="63">
        <f>SUM(F39:F41)</f>
        <v>0</v>
      </c>
      <c r="G38" s="63">
        <f>SUM(G39:G41)</f>
        <v>0</v>
      </c>
      <c r="H38" s="63">
        <f>SUM(H39:H41)</f>
        <v>0</v>
      </c>
      <c r="I38" s="63">
        <f>SUM(I39:I41)</f>
        <v>0</v>
      </c>
      <c r="J38" s="64">
        <f>F38+G38+H38+I38</f>
        <v>0</v>
      </c>
    </row>
    <row r="39" spans="1:10" ht="15" customHeight="1">
      <c r="A39" s="49">
        <v>1</v>
      </c>
      <c r="B39" s="92"/>
      <c r="C39" s="51"/>
      <c r="D39" s="52"/>
      <c r="E39" s="118"/>
      <c r="F39" s="66"/>
      <c r="G39" s="54"/>
      <c r="H39" s="56"/>
      <c r="I39" s="69">
        <f>E39*((12+1-8)/12)*(0.08058/4)</f>
        <v>0</v>
      </c>
      <c r="J39" s="57"/>
    </row>
    <row r="40" spans="1:10" ht="15" customHeight="1">
      <c r="A40" s="49">
        <v>2</v>
      </c>
      <c r="B40" s="92"/>
      <c r="C40" s="51"/>
      <c r="D40" s="52"/>
      <c r="E40" s="118"/>
      <c r="F40" s="66"/>
      <c r="G40" s="54"/>
      <c r="H40" s="56"/>
      <c r="I40" s="69">
        <f>E40*((12+2-8)/12)*(0.08058/4)</f>
        <v>0</v>
      </c>
      <c r="J40" s="57"/>
    </row>
    <row r="41" spans="1:10" ht="15" customHeight="1" thickBot="1">
      <c r="A41" s="49">
        <v>3</v>
      </c>
      <c r="B41" s="92"/>
      <c r="C41" s="51"/>
      <c r="D41" s="52"/>
      <c r="E41" s="119"/>
      <c r="F41" s="66"/>
      <c r="G41" s="54"/>
      <c r="H41" s="56"/>
      <c r="I41" s="69">
        <f>E41*((12+3-8)/12)*(0.08058/4)</f>
        <v>0</v>
      </c>
      <c r="J41" s="57"/>
    </row>
    <row r="42" spans="1:10" ht="15.75" thickBot="1">
      <c r="A42" s="35" t="s">
        <v>13</v>
      </c>
      <c r="B42" s="36" t="s">
        <v>481</v>
      </c>
      <c r="C42" s="37"/>
      <c r="D42" s="38"/>
      <c r="E42" s="39"/>
      <c r="F42" s="40">
        <f>F43+F47+F51+F55</f>
        <v>0</v>
      </c>
      <c r="G42" s="40">
        <f>G43+G47+G51+G55</f>
        <v>0</v>
      </c>
      <c r="H42" s="40">
        <f>H43+H47+H51+H55</f>
        <v>0</v>
      </c>
      <c r="I42" s="40">
        <f>I43+I47+I51+I55</f>
        <v>0</v>
      </c>
      <c r="J42" s="41">
        <f>F42+G42+H42+I42</f>
        <v>0</v>
      </c>
    </row>
    <row r="43" spans="1:10" ht="15" customHeight="1">
      <c r="A43" s="59" t="s">
        <v>14</v>
      </c>
      <c r="B43" s="60" t="s">
        <v>30</v>
      </c>
      <c r="C43" s="60"/>
      <c r="D43" s="82"/>
      <c r="E43" s="83"/>
      <c r="F43" s="63">
        <f>SUM(F44:F46)</f>
        <v>0</v>
      </c>
      <c r="G43" s="63">
        <f>SUM(G44:G46)</f>
        <v>0</v>
      </c>
      <c r="H43" s="63">
        <f>SUM(H44:H46)</f>
        <v>0</v>
      </c>
      <c r="I43" s="63">
        <f>SUM(I44:I46)</f>
        <v>0</v>
      </c>
      <c r="J43" s="64">
        <f>F43+G43+H43+I43</f>
        <v>0</v>
      </c>
    </row>
    <row r="44" spans="1:10" ht="15" customHeight="1">
      <c r="A44" s="49">
        <v>1</v>
      </c>
      <c r="B44" s="92"/>
      <c r="C44" s="51"/>
      <c r="D44" s="52"/>
      <c r="E44" s="118"/>
      <c r="F44" s="69">
        <f>E44*((12+1-9)/12)*(0.08058/4)</f>
        <v>0</v>
      </c>
      <c r="G44" s="54"/>
      <c r="H44" s="56"/>
      <c r="I44" s="56"/>
      <c r="J44" s="57"/>
    </row>
    <row r="45" spans="1:10" ht="15" customHeight="1">
      <c r="A45" s="49">
        <v>2</v>
      </c>
      <c r="B45" s="92"/>
      <c r="C45" s="51"/>
      <c r="D45" s="52"/>
      <c r="E45" s="118"/>
      <c r="F45" s="69">
        <f>E45*((12+2-9)/12)*(0.08058/4)</f>
        <v>0</v>
      </c>
      <c r="G45" s="54"/>
      <c r="H45" s="56"/>
      <c r="I45" s="56"/>
      <c r="J45" s="57"/>
    </row>
    <row r="46" spans="1:10" ht="15" customHeight="1">
      <c r="A46" s="49">
        <v>3</v>
      </c>
      <c r="B46" s="92"/>
      <c r="C46" s="70"/>
      <c r="D46" s="71"/>
      <c r="E46" s="119"/>
      <c r="F46" s="69">
        <f>E46*((12+3-9)/12)*(0.08058/4)</f>
        <v>0</v>
      </c>
      <c r="G46" s="54"/>
      <c r="H46" s="56"/>
      <c r="I46" s="56"/>
      <c r="J46" s="57"/>
    </row>
    <row r="47" spans="1:10" ht="15" customHeight="1">
      <c r="A47" s="72" t="s">
        <v>15</v>
      </c>
      <c r="B47" s="60" t="s">
        <v>31</v>
      </c>
      <c r="C47" s="60"/>
      <c r="D47" s="82"/>
      <c r="E47" s="83"/>
      <c r="F47" s="63">
        <f>E47*((12+4-9)/12)*(0.08058/4)</f>
        <v>0</v>
      </c>
      <c r="G47" s="63">
        <f>SUM(G48:G50)</f>
        <v>0</v>
      </c>
      <c r="H47" s="63">
        <f>SUM(H48:H50)</f>
        <v>0</v>
      </c>
      <c r="I47" s="63">
        <f>SUM(I48:I50)</f>
        <v>0</v>
      </c>
      <c r="J47" s="64">
        <f>F47+G47+H47+I47</f>
        <v>0</v>
      </c>
    </row>
    <row r="48" spans="1:10" ht="15" customHeight="1">
      <c r="A48" s="49">
        <v>1</v>
      </c>
      <c r="B48" s="92"/>
      <c r="C48" s="51"/>
      <c r="D48" s="52"/>
      <c r="E48" s="118"/>
      <c r="F48" s="66"/>
      <c r="G48" s="69">
        <f>E48*((12+1-10)/12)*(0.08058/4)</f>
        <v>0</v>
      </c>
      <c r="H48" s="56"/>
      <c r="I48" s="56"/>
      <c r="J48" s="57"/>
    </row>
    <row r="49" spans="1:10" ht="15" customHeight="1">
      <c r="A49" s="49">
        <v>2</v>
      </c>
      <c r="B49" s="92"/>
      <c r="C49" s="51"/>
      <c r="D49" s="52"/>
      <c r="E49" s="118"/>
      <c r="F49" s="66"/>
      <c r="G49" s="69">
        <f>E49*((12+2-10)/12)*(0.08058/4)</f>
        <v>0</v>
      </c>
      <c r="H49" s="56"/>
      <c r="I49" s="56"/>
      <c r="J49" s="57"/>
    </row>
    <row r="50" spans="1:10" ht="15" customHeight="1">
      <c r="A50" s="49">
        <v>3</v>
      </c>
      <c r="B50" s="92"/>
      <c r="C50" s="70"/>
      <c r="D50" s="71"/>
      <c r="E50" s="119"/>
      <c r="F50" s="66"/>
      <c r="G50" s="69">
        <f>E50*((12+3-10)/12)*(0.08058/4)</f>
        <v>0</v>
      </c>
      <c r="H50" s="56"/>
      <c r="I50" s="56"/>
      <c r="J50" s="57"/>
    </row>
    <row r="51" spans="1:10" ht="15" customHeight="1">
      <c r="A51" s="72" t="s">
        <v>32</v>
      </c>
      <c r="B51" s="60" t="s">
        <v>33</v>
      </c>
      <c r="C51" s="60"/>
      <c r="D51" s="82"/>
      <c r="E51" s="83"/>
      <c r="F51" s="63">
        <f>SUM(F52:F54)</f>
        <v>0</v>
      </c>
      <c r="G51" s="63">
        <f>SUM(G52:G54)</f>
        <v>0</v>
      </c>
      <c r="H51" s="63">
        <f>SUM(H52:H54)</f>
        <v>0</v>
      </c>
      <c r="I51" s="63">
        <f>SUM(I52:I54)</f>
        <v>0</v>
      </c>
      <c r="J51" s="64">
        <f>F51+G51+H51+I51</f>
        <v>0</v>
      </c>
    </row>
    <row r="52" spans="1:10" ht="15" customHeight="1">
      <c r="A52" s="49">
        <v>1</v>
      </c>
      <c r="B52" s="92"/>
      <c r="C52" s="51"/>
      <c r="D52" s="52"/>
      <c r="E52" s="118"/>
      <c r="F52" s="66"/>
      <c r="G52" s="54"/>
      <c r="H52" s="69">
        <f>E52*((12+1-11)/12)*(0.08058/4)</f>
        <v>0</v>
      </c>
      <c r="I52" s="56"/>
      <c r="J52" s="57"/>
    </row>
    <row r="53" spans="1:10" ht="15" customHeight="1">
      <c r="A53" s="49">
        <v>2</v>
      </c>
      <c r="B53" s="92"/>
      <c r="C53" s="51"/>
      <c r="D53" s="52"/>
      <c r="E53" s="118"/>
      <c r="F53" s="66"/>
      <c r="G53" s="54"/>
      <c r="H53" s="69">
        <f>E53*((12+2-11)/12)*(0.08058/4)</f>
        <v>0</v>
      </c>
      <c r="I53" s="56"/>
      <c r="J53" s="57"/>
    </row>
    <row r="54" spans="1:10" ht="15" customHeight="1">
      <c r="A54" s="49">
        <v>3</v>
      </c>
      <c r="B54" s="92"/>
      <c r="C54" s="70"/>
      <c r="D54" s="71"/>
      <c r="E54" s="119"/>
      <c r="F54" s="66"/>
      <c r="G54" s="54"/>
      <c r="H54" s="69">
        <f>E54*((12+3-11)/12)*(0.08058/4)</f>
        <v>0</v>
      </c>
      <c r="I54" s="56"/>
      <c r="J54" s="57"/>
    </row>
    <row r="55" spans="1:10" ht="15" customHeight="1">
      <c r="A55" s="72" t="s">
        <v>34</v>
      </c>
      <c r="B55" s="60" t="s">
        <v>35</v>
      </c>
      <c r="C55" s="60"/>
      <c r="D55" s="82"/>
      <c r="E55" s="83"/>
      <c r="F55" s="63">
        <f>SUM(F56:F58)</f>
        <v>0</v>
      </c>
      <c r="G55" s="63">
        <f>SUM(G56:G58)</f>
        <v>0</v>
      </c>
      <c r="H55" s="63">
        <f>SUM(H56:H58)</f>
        <v>0</v>
      </c>
      <c r="I55" s="63">
        <f>SUM(I56:I58)</f>
        <v>0</v>
      </c>
      <c r="J55" s="64">
        <f>F55+G55+H55+I55</f>
        <v>0</v>
      </c>
    </row>
    <row r="56" spans="1:10" ht="15" customHeight="1">
      <c r="A56" s="49">
        <v>1</v>
      </c>
      <c r="B56" s="92"/>
      <c r="C56" s="51"/>
      <c r="D56" s="52"/>
      <c r="E56" s="118"/>
      <c r="F56" s="66"/>
      <c r="G56" s="54"/>
      <c r="H56" s="56"/>
      <c r="I56" s="69">
        <f>E56*((12+1-12)/12)*(0.08058/4)</f>
        <v>0</v>
      </c>
      <c r="J56" s="57"/>
    </row>
    <row r="57" spans="1:10" ht="15" customHeight="1">
      <c r="A57" s="49">
        <v>2</v>
      </c>
      <c r="B57" s="92"/>
      <c r="C57" s="51"/>
      <c r="D57" s="52"/>
      <c r="E57" s="118"/>
      <c r="F57" s="66"/>
      <c r="G57" s="54"/>
      <c r="H57" s="56"/>
      <c r="I57" s="69">
        <f>E57*((12+2-12)/12)*(0.08058/4)</f>
        <v>0</v>
      </c>
      <c r="J57" s="57"/>
    </row>
    <row r="58" spans="1:10" ht="15" customHeight="1" thickBot="1">
      <c r="A58" s="49">
        <v>3</v>
      </c>
      <c r="B58" s="92"/>
      <c r="C58" s="70"/>
      <c r="D58" s="71"/>
      <c r="E58" s="119"/>
      <c r="F58" s="66"/>
      <c r="G58" s="54"/>
      <c r="H58" s="56"/>
      <c r="I58" s="69">
        <f>E58*((12+3-12)/12)*(0.08058/4)</f>
        <v>0</v>
      </c>
      <c r="J58" s="57"/>
    </row>
    <row r="59" spans="1:10" ht="15.75" thickBot="1">
      <c r="A59" s="35" t="s">
        <v>16</v>
      </c>
      <c r="B59" s="36" t="s">
        <v>482</v>
      </c>
      <c r="C59" s="37"/>
      <c r="D59" s="38"/>
      <c r="E59" s="39"/>
      <c r="F59" s="40">
        <f>F60+F64</f>
        <v>0</v>
      </c>
      <c r="G59" s="40">
        <f>G60+G64</f>
        <v>0</v>
      </c>
      <c r="H59" s="40">
        <f>H60+H64+H68</f>
        <v>0</v>
      </c>
      <c r="I59" s="40">
        <f>I60+I64+I68</f>
        <v>0</v>
      </c>
      <c r="J59" s="41">
        <f>F59+G59+H59+I59</f>
        <v>0</v>
      </c>
    </row>
    <row r="60" spans="1:10" ht="17.25" customHeight="1">
      <c r="A60" s="59" t="s">
        <v>36</v>
      </c>
      <c r="B60" s="60" t="s">
        <v>37</v>
      </c>
      <c r="C60" s="60"/>
      <c r="D60" s="82"/>
      <c r="E60" s="83"/>
      <c r="F60" s="63">
        <f>SUM(F61:F63)</f>
        <v>0</v>
      </c>
      <c r="G60" s="63">
        <f>SUM(G61:G63)</f>
        <v>0</v>
      </c>
      <c r="H60" s="63">
        <f>SUM(H61:H63)</f>
        <v>0</v>
      </c>
      <c r="I60" s="63">
        <f>SUM(I61:I63)</f>
        <v>0</v>
      </c>
      <c r="J60" s="64">
        <f>F60+G60+H60+I60</f>
        <v>0</v>
      </c>
    </row>
    <row r="61" spans="1:10" ht="15" customHeight="1">
      <c r="A61" s="49">
        <v>1</v>
      </c>
      <c r="B61" s="92"/>
      <c r="C61" s="51"/>
      <c r="D61" s="52"/>
      <c r="E61" s="118"/>
      <c r="F61" s="84">
        <f>E61*((12+2-13)/12)*(0.08/4)</f>
        <v>0</v>
      </c>
      <c r="G61" s="54"/>
      <c r="H61" s="56"/>
      <c r="I61" s="56"/>
      <c r="J61" s="57"/>
    </row>
    <row r="62" spans="1:10" ht="15" customHeight="1">
      <c r="A62" s="49">
        <v>2</v>
      </c>
      <c r="B62" s="92"/>
      <c r="C62" s="70"/>
      <c r="D62" s="71"/>
      <c r="E62" s="119"/>
      <c r="F62" s="84">
        <f>E62*((12+3-13)/12)*(0.08/4)</f>
        <v>0</v>
      </c>
      <c r="G62" s="54"/>
      <c r="H62" s="56"/>
      <c r="I62" s="56"/>
      <c r="J62" s="57"/>
    </row>
    <row r="63" spans="1:10" ht="15" customHeight="1">
      <c r="A63" s="49">
        <v>3</v>
      </c>
      <c r="B63" s="92"/>
      <c r="C63" s="51"/>
      <c r="D63" s="71"/>
      <c r="E63" s="119"/>
      <c r="F63" s="84">
        <f>E63*((12+3-13)/12)*(0.08/4)</f>
        <v>0</v>
      </c>
      <c r="G63" s="54"/>
      <c r="H63" s="56"/>
      <c r="I63" s="56"/>
      <c r="J63" s="57"/>
    </row>
    <row r="64" spans="1:10" ht="17.25" customHeight="1">
      <c r="A64" s="72" t="s">
        <v>38</v>
      </c>
      <c r="B64" s="60" t="s">
        <v>39</v>
      </c>
      <c r="C64" s="60"/>
      <c r="D64" s="82"/>
      <c r="E64" s="83"/>
      <c r="F64" s="63">
        <f>SUM(F65:F65)</f>
        <v>0</v>
      </c>
      <c r="G64" s="63">
        <f>SUM(G65:G67)</f>
        <v>0</v>
      </c>
      <c r="H64" s="63">
        <f>SUM(H65:H65)</f>
        <v>0</v>
      </c>
      <c r="I64" s="63">
        <f>SUM(I65:I65)</f>
        <v>0</v>
      </c>
      <c r="J64" s="64">
        <f>F64+G64+H64+I64</f>
        <v>0</v>
      </c>
    </row>
    <row r="65" spans="1:11" ht="15" customHeight="1">
      <c r="A65" s="68">
        <v>1</v>
      </c>
      <c r="B65" s="92"/>
      <c r="C65" s="70"/>
      <c r="D65" s="71"/>
      <c r="E65" s="119"/>
      <c r="F65" s="66"/>
      <c r="G65" s="84">
        <f>E65*((12+3-14)/12)*(0.08/4)</f>
        <v>0</v>
      </c>
      <c r="H65" s="56"/>
      <c r="I65" s="56"/>
      <c r="J65" s="57"/>
    </row>
    <row r="66" spans="1:11" ht="15" customHeight="1">
      <c r="A66" s="49">
        <v>2</v>
      </c>
      <c r="B66" s="150"/>
      <c r="C66" s="51"/>
      <c r="D66" s="71"/>
      <c r="E66" s="119"/>
      <c r="F66" s="66"/>
      <c r="G66" s="84">
        <f>E66*((12+3-14)/12)*(0.08/4)</f>
        <v>0</v>
      </c>
      <c r="H66" s="54"/>
      <c r="I66" s="56"/>
      <c r="J66" s="57"/>
    </row>
    <row r="67" spans="1:11" ht="15" customHeight="1">
      <c r="A67" s="75">
        <v>3</v>
      </c>
      <c r="B67" s="92"/>
      <c r="C67" s="51"/>
      <c r="D67" s="71"/>
      <c r="E67" s="119"/>
      <c r="F67" s="66"/>
      <c r="G67" s="84">
        <f>E67*((12+4-14)/12)*(0.08/4)</f>
        <v>0</v>
      </c>
      <c r="H67" s="56"/>
      <c r="I67" s="69"/>
      <c r="J67" s="57"/>
    </row>
    <row r="68" spans="1:11" ht="15" customHeight="1">
      <c r="A68" s="59" t="s">
        <v>40</v>
      </c>
      <c r="B68" s="60" t="s">
        <v>41</v>
      </c>
      <c r="C68" s="60"/>
      <c r="D68" s="82"/>
      <c r="E68" s="83"/>
      <c r="F68" s="96">
        <f>SUM(F71)</f>
        <v>0</v>
      </c>
      <c r="G68" s="96">
        <f>SUM(G71)</f>
        <v>0</v>
      </c>
      <c r="H68" s="97">
        <f>SUM(H69:H71)</f>
        <v>0</v>
      </c>
      <c r="I68" s="96">
        <f>SUM(I71)</f>
        <v>0</v>
      </c>
      <c r="J68" s="98">
        <f>F68+G68+H68+I68</f>
        <v>0</v>
      </c>
    </row>
    <row r="69" spans="1:11" ht="15" customHeight="1">
      <c r="A69" s="68">
        <v>1</v>
      </c>
      <c r="B69" s="150"/>
      <c r="C69" s="51"/>
      <c r="D69" s="71"/>
      <c r="E69" s="119"/>
      <c r="F69" s="66"/>
      <c r="G69" s="54"/>
      <c r="H69" s="84">
        <f>E69*((12+4-15)/12)*(0.08/4)</f>
        <v>0</v>
      </c>
      <c r="I69" s="69"/>
      <c r="J69" s="57"/>
    </row>
    <row r="70" spans="1:11" ht="15" customHeight="1">
      <c r="A70" s="49">
        <v>2</v>
      </c>
      <c r="B70" s="150"/>
      <c r="C70" s="86"/>
      <c r="D70" s="71"/>
      <c r="E70" s="119"/>
      <c r="F70" s="66"/>
      <c r="G70" s="54"/>
      <c r="H70" s="84">
        <f t="shared" ref="H70:H71" si="0">E70*((12+4-15)/12)*(0.08/4)</f>
        <v>0</v>
      </c>
      <c r="I70" s="69"/>
      <c r="J70" s="57"/>
    </row>
    <row r="71" spans="1:11" ht="15" customHeight="1">
      <c r="A71" s="75">
        <v>3</v>
      </c>
      <c r="B71" s="150"/>
      <c r="C71" s="86"/>
      <c r="D71" s="52"/>
      <c r="E71" s="118"/>
      <c r="F71" s="99"/>
      <c r="G71" s="99"/>
      <c r="H71" s="84">
        <f t="shared" si="0"/>
        <v>0</v>
      </c>
      <c r="I71" s="101"/>
      <c r="J71" s="102"/>
    </row>
    <row r="72" spans="1:11" ht="16.5" customHeight="1" thickBot="1">
      <c r="A72" s="103" t="s">
        <v>42</v>
      </c>
      <c r="B72" s="104" t="s">
        <v>43</v>
      </c>
      <c r="C72" s="105"/>
      <c r="D72" s="106"/>
      <c r="E72" s="107"/>
      <c r="F72" s="108">
        <f>F8+F25+F42+F59</f>
        <v>0</v>
      </c>
      <c r="G72" s="108">
        <f>G8+G25+G42+G59</f>
        <v>0</v>
      </c>
      <c r="H72" s="108">
        <f>H8+H25+H42+H59</f>
        <v>0</v>
      </c>
      <c r="I72" s="108">
        <f>I8+I25+I42+I59</f>
        <v>0</v>
      </c>
      <c r="J72" s="109">
        <f>SUM(F72:I72)</f>
        <v>0</v>
      </c>
      <c r="K72" s="24"/>
    </row>
    <row r="74" spans="1:11" ht="15.75" hidden="1">
      <c r="A74" s="120" t="s">
        <v>473</v>
      </c>
    </row>
    <row r="75" spans="1:11" ht="21" hidden="1" customHeight="1">
      <c r="A75" s="188" t="s">
        <v>474</v>
      </c>
      <c r="B75" s="188"/>
      <c r="C75" s="188"/>
      <c r="D75" s="188"/>
      <c r="E75" s="188"/>
      <c r="F75" s="188"/>
      <c r="G75" s="188"/>
      <c r="H75" s="188"/>
      <c r="I75" s="188"/>
      <c r="J75" s="188"/>
    </row>
    <row r="76" spans="1:11" ht="65.25" hidden="1" customHeight="1">
      <c r="A76" s="188" t="s">
        <v>475</v>
      </c>
      <c r="B76" s="188"/>
      <c r="C76" s="188"/>
      <c r="D76" s="188"/>
      <c r="E76" s="188"/>
      <c r="F76" s="188"/>
      <c r="G76" s="188"/>
      <c r="H76" s="188"/>
      <c r="I76" s="188"/>
      <c r="J76" s="188"/>
    </row>
    <row r="77" spans="1:11" ht="38.25" hidden="1" customHeight="1">
      <c r="A77" s="188" t="s">
        <v>476</v>
      </c>
      <c r="B77" s="188"/>
      <c r="C77" s="188"/>
      <c r="D77" s="188"/>
      <c r="E77" s="188"/>
      <c r="F77" s="188"/>
      <c r="G77" s="188"/>
      <c r="H77" s="188"/>
      <c r="I77" s="188"/>
      <c r="J77" s="188"/>
    </row>
    <row r="78" spans="1:11" ht="29.25" hidden="1" customHeight="1">
      <c r="A78" s="188" t="s">
        <v>477</v>
      </c>
      <c r="B78" s="188"/>
      <c r="C78" s="188"/>
      <c r="D78" s="188"/>
      <c r="E78" s="188"/>
      <c r="F78" s="188"/>
      <c r="G78" s="188"/>
      <c r="H78" s="188"/>
      <c r="I78" s="188"/>
      <c r="J78" s="188"/>
    </row>
    <row r="79" spans="1:11" ht="20.25">
      <c r="B79" s="121"/>
      <c r="C79" s="121"/>
      <c r="D79" s="122"/>
      <c r="E79" s="122"/>
      <c r="F79" s="123"/>
      <c r="G79" s="124"/>
      <c r="H79" s="124"/>
    </row>
    <row r="81" spans="2:8" ht="20.25">
      <c r="B81" s="125"/>
      <c r="C81" s="125"/>
      <c r="D81" s="122"/>
      <c r="E81" s="122"/>
      <c r="F81" s="123"/>
      <c r="G81" s="123"/>
      <c r="H81" s="123"/>
    </row>
    <row r="83" spans="2:8">
      <c r="B83" s="126"/>
      <c r="C83" s="126"/>
      <c r="D83" s="127"/>
      <c r="E83" s="127"/>
      <c r="F83" s="128"/>
      <c r="G83" s="129"/>
    </row>
    <row r="84" spans="2:8">
      <c r="B84" s="126"/>
      <c r="C84" s="126"/>
      <c r="D84" s="126"/>
      <c r="E84" s="126"/>
      <c r="F84" s="130"/>
      <c r="G84" s="131"/>
    </row>
  </sheetData>
  <mergeCells count="12">
    <mergeCell ref="A75:J75"/>
    <mergeCell ref="A76:J76"/>
    <mergeCell ref="A77:J77"/>
    <mergeCell ref="A78:J78"/>
    <mergeCell ref="A2:J2"/>
    <mergeCell ref="A4:K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031C-A2B6-4CB0-AC41-A67E6B9FD4FB}">
  <sheetPr>
    <tabColor rgb="FF00B0F0"/>
  </sheetPr>
  <dimension ref="A2:K84"/>
  <sheetViews>
    <sheetView topLeftCell="A37" workbookViewId="0">
      <selection activeCell="B60" sqref="B60"/>
    </sheetView>
  </sheetViews>
  <sheetFormatPr defaultRowHeight="15"/>
  <cols>
    <col min="2" max="2" width="46.85546875" customWidth="1"/>
    <col min="3" max="3" width="28.42578125" customWidth="1"/>
    <col min="4" max="4" width="22.42578125" style="112" customWidth="1"/>
    <col min="5" max="5" width="13" style="112" customWidth="1"/>
    <col min="6" max="6" width="18.28515625" style="24" customWidth="1"/>
    <col min="7" max="7" width="19.85546875" style="24" customWidth="1"/>
    <col min="8" max="8" width="19.42578125" style="24" customWidth="1"/>
    <col min="9" max="9" width="18.85546875" style="24" customWidth="1"/>
    <col min="10" max="10" width="14.5703125" style="24" customWidth="1"/>
    <col min="258" max="258" width="46.85546875" customWidth="1"/>
    <col min="259" max="259" width="28.42578125" customWidth="1"/>
    <col min="260" max="260" width="22.42578125" customWidth="1"/>
    <col min="261" max="261" width="13" customWidth="1"/>
    <col min="262" max="262" width="18.28515625" customWidth="1"/>
    <col min="263" max="263" width="19.85546875" customWidth="1"/>
    <col min="264" max="264" width="19.42578125" customWidth="1"/>
    <col min="265" max="265" width="18.85546875" customWidth="1"/>
    <col min="266" max="266" width="14.5703125" customWidth="1"/>
    <col min="514" max="514" width="46.85546875" customWidth="1"/>
    <col min="515" max="515" width="28.42578125" customWidth="1"/>
    <col min="516" max="516" width="22.42578125" customWidth="1"/>
    <col min="517" max="517" width="13" customWidth="1"/>
    <col min="518" max="518" width="18.28515625" customWidth="1"/>
    <col min="519" max="519" width="19.85546875" customWidth="1"/>
    <col min="520" max="520" width="19.42578125" customWidth="1"/>
    <col min="521" max="521" width="18.85546875" customWidth="1"/>
    <col min="522" max="522" width="14.5703125" customWidth="1"/>
    <col min="770" max="770" width="46.85546875" customWidth="1"/>
    <col min="771" max="771" width="28.42578125" customWidth="1"/>
    <col min="772" max="772" width="22.42578125" customWidth="1"/>
    <col min="773" max="773" width="13" customWidth="1"/>
    <col min="774" max="774" width="18.28515625" customWidth="1"/>
    <col min="775" max="775" width="19.85546875" customWidth="1"/>
    <col min="776" max="776" width="19.42578125" customWidth="1"/>
    <col min="777" max="777" width="18.85546875" customWidth="1"/>
    <col min="778" max="778" width="14.5703125" customWidth="1"/>
    <col min="1026" max="1026" width="46.85546875" customWidth="1"/>
    <col min="1027" max="1027" width="28.42578125" customWidth="1"/>
    <col min="1028" max="1028" width="22.42578125" customWidth="1"/>
    <col min="1029" max="1029" width="13" customWidth="1"/>
    <col min="1030" max="1030" width="18.28515625" customWidth="1"/>
    <col min="1031" max="1031" width="19.85546875" customWidth="1"/>
    <col min="1032" max="1032" width="19.42578125" customWidth="1"/>
    <col min="1033" max="1033" width="18.85546875" customWidth="1"/>
    <col min="1034" max="1034" width="14.5703125" customWidth="1"/>
    <col min="1282" max="1282" width="46.85546875" customWidth="1"/>
    <col min="1283" max="1283" width="28.42578125" customWidth="1"/>
    <col min="1284" max="1284" width="22.42578125" customWidth="1"/>
    <col min="1285" max="1285" width="13" customWidth="1"/>
    <col min="1286" max="1286" width="18.28515625" customWidth="1"/>
    <col min="1287" max="1287" width="19.85546875" customWidth="1"/>
    <col min="1288" max="1288" width="19.42578125" customWidth="1"/>
    <col min="1289" max="1289" width="18.85546875" customWidth="1"/>
    <col min="1290" max="1290" width="14.5703125" customWidth="1"/>
    <col min="1538" max="1538" width="46.85546875" customWidth="1"/>
    <col min="1539" max="1539" width="28.42578125" customWidth="1"/>
    <col min="1540" max="1540" width="22.42578125" customWidth="1"/>
    <col min="1541" max="1541" width="13" customWidth="1"/>
    <col min="1542" max="1542" width="18.28515625" customWidth="1"/>
    <col min="1543" max="1543" width="19.85546875" customWidth="1"/>
    <col min="1544" max="1544" width="19.42578125" customWidth="1"/>
    <col min="1545" max="1545" width="18.85546875" customWidth="1"/>
    <col min="1546" max="1546" width="14.5703125" customWidth="1"/>
    <col min="1794" max="1794" width="46.85546875" customWidth="1"/>
    <col min="1795" max="1795" width="28.42578125" customWidth="1"/>
    <col min="1796" max="1796" width="22.42578125" customWidth="1"/>
    <col min="1797" max="1797" width="13" customWidth="1"/>
    <col min="1798" max="1798" width="18.28515625" customWidth="1"/>
    <col min="1799" max="1799" width="19.85546875" customWidth="1"/>
    <col min="1800" max="1800" width="19.42578125" customWidth="1"/>
    <col min="1801" max="1801" width="18.85546875" customWidth="1"/>
    <col min="1802" max="1802" width="14.5703125" customWidth="1"/>
    <col min="2050" max="2050" width="46.85546875" customWidth="1"/>
    <col min="2051" max="2051" width="28.42578125" customWidth="1"/>
    <col min="2052" max="2052" width="22.42578125" customWidth="1"/>
    <col min="2053" max="2053" width="13" customWidth="1"/>
    <col min="2054" max="2054" width="18.28515625" customWidth="1"/>
    <col min="2055" max="2055" width="19.85546875" customWidth="1"/>
    <col min="2056" max="2056" width="19.42578125" customWidth="1"/>
    <col min="2057" max="2057" width="18.85546875" customWidth="1"/>
    <col min="2058" max="2058" width="14.5703125" customWidth="1"/>
    <col min="2306" max="2306" width="46.85546875" customWidth="1"/>
    <col min="2307" max="2307" width="28.42578125" customWidth="1"/>
    <col min="2308" max="2308" width="22.42578125" customWidth="1"/>
    <col min="2309" max="2309" width="13" customWidth="1"/>
    <col min="2310" max="2310" width="18.28515625" customWidth="1"/>
    <col min="2311" max="2311" width="19.85546875" customWidth="1"/>
    <col min="2312" max="2312" width="19.42578125" customWidth="1"/>
    <col min="2313" max="2313" width="18.85546875" customWidth="1"/>
    <col min="2314" max="2314" width="14.5703125" customWidth="1"/>
    <col min="2562" max="2562" width="46.85546875" customWidth="1"/>
    <col min="2563" max="2563" width="28.42578125" customWidth="1"/>
    <col min="2564" max="2564" width="22.42578125" customWidth="1"/>
    <col min="2565" max="2565" width="13" customWidth="1"/>
    <col min="2566" max="2566" width="18.28515625" customWidth="1"/>
    <col min="2567" max="2567" width="19.85546875" customWidth="1"/>
    <col min="2568" max="2568" width="19.42578125" customWidth="1"/>
    <col min="2569" max="2569" width="18.85546875" customWidth="1"/>
    <col min="2570" max="2570" width="14.5703125" customWidth="1"/>
    <col min="2818" max="2818" width="46.85546875" customWidth="1"/>
    <col min="2819" max="2819" width="28.42578125" customWidth="1"/>
    <col min="2820" max="2820" width="22.42578125" customWidth="1"/>
    <col min="2821" max="2821" width="13" customWidth="1"/>
    <col min="2822" max="2822" width="18.28515625" customWidth="1"/>
    <col min="2823" max="2823" width="19.85546875" customWidth="1"/>
    <col min="2824" max="2824" width="19.42578125" customWidth="1"/>
    <col min="2825" max="2825" width="18.85546875" customWidth="1"/>
    <col min="2826" max="2826" width="14.5703125" customWidth="1"/>
    <col min="3074" max="3074" width="46.85546875" customWidth="1"/>
    <col min="3075" max="3075" width="28.42578125" customWidth="1"/>
    <col min="3076" max="3076" width="22.42578125" customWidth="1"/>
    <col min="3077" max="3077" width="13" customWidth="1"/>
    <col min="3078" max="3078" width="18.28515625" customWidth="1"/>
    <col min="3079" max="3079" width="19.85546875" customWidth="1"/>
    <col min="3080" max="3080" width="19.42578125" customWidth="1"/>
    <col min="3081" max="3081" width="18.85546875" customWidth="1"/>
    <col min="3082" max="3082" width="14.5703125" customWidth="1"/>
    <col min="3330" max="3330" width="46.85546875" customWidth="1"/>
    <col min="3331" max="3331" width="28.42578125" customWidth="1"/>
    <col min="3332" max="3332" width="22.42578125" customWidth="1"/>
    <col min="3333" max="3333" width="13" customWidth="1"/>
    <col min="3334" max="3334" width="18.28515625" customWidth="1"/>
    <col min="3335" max="3335" width="19.85546875" customWidth="1"/>
    <col min="3336" max="3336" width="19.42578125" customWidth="1"/>
    <col min="3337" max="3337" width="18.85546875" customWidth="1"/>
    <col min="3338" max="3338" width="14.5703125" customWidth="1"/>
    <col min="3586" max="3586" width="46.85546875" customWidth="1"/>
    <col min="3587" max="3587" width="28.42578125" customWidth="1"/>
    <col min="3588" max="3588" width="22.42578125" customWidth="1"/>
    <col min="3589" max="3589" width="13" customWidth="1"/>
    <col min="3590" max="3590" width="18.28515625" customWidth="1"/>
    <col min="3591" max="3591" width="19.85546875" customWidth="1"/>
    <col min="3592" max="3592" width="19.42578125" customWidth="1"/>
    <col min="3593" max="3593" width="18.85546875" customWidth="1"/>
    <col min="3594" max="3594" width="14.5703125" customWidth="1"/>
    <col min="3842" max="3842" width="46.85546875" customWidth="1"/>
    <col min="3843" max="3843" width="28.42578125" customWidth="1"/>
    <col min="3844" max="3844" width="22.42578125" customWidth="1"/>
    <col min="3845" max="3845" width="13" customWidth="1"/>
    <col min="3846" max="3846" width="18.28515625" customWidth="1"/>
    <col min="3847" max="3847" width="19.85546875" customWidth="1"/>
    <col min="3848" max="3848" width="19.42578125" customWidth="1"/>
    <col min="3849" max="3849" width="18.85546875" customWidth="1"/>
    <col min="3850" max="3850" width="14.5703125" customWidth="1"/>
    <col min="4098" max="4098" width="46.85546875" customWidth="1"/>
    <col min="4099" max="4099" width="28.42578125" customWidth="1"/>
    <col min="4100" max="4100" width="22.42578125" customWidth="1"/>
    <col min="4101" max="4101" width="13" customWidth="1"/>
    <col min="4102" max="4102" width="18.28515625" customWidth="1"/>
    <col min="4103" max="4103" width="19.85546875" customWidth="1"/>
    <col min="4104" max="4104" width="19.42578125" customWidth="1"/>
    <col min="4105" max="4105" width="18.85546875" customWidth="1"/>
    <col min="4106" max="4106" width="14.5703125" customWidth="1"/>
    <col min="4354" max="4354" width="46.85546875" customWidth="1"/>
    <col min="4355" max="4355" width="28.42578125" customWidth="1"/>
    <col min="4356" max="4356" width="22.42578125" customWidth="1"/>
    <col min="4357" max="4357" width="13" customWidth="1"/>
    <col min="4358" max="4358" width="18.28515625" customWidth="1"/>
    <col min="4359" max="4359" width="19.85546875" customWidth="1"/>
    <col min="4360" max="4360" width="19.42578125" customWidth="1"/>
    <col min="4361" max="4361" width="18.85546875" customWidth="1"/>
    <col min="4362" max="4362" width="14.5703125" customWidth="1"/>
    <col min="4610" max="4610" width="46.85546875" customWidth="1"/>
    <col min="4611" max="4611" width="28.42578125" customWidth="1"/>
    <col min="4612" max="4612" width="22.42578125" customWidth="1"/>
    <col min="4613" max="4613" width="13" customWidth="1"/>
    <col min="4614" max="4614" width="18.28515625" customWidth="1"/>
    <col min="4615" max="4615" width="19.85546875" customWidth="1"/>
    <col min="4616" max="4616" width="19.42578125" customWidth="1"/>
    <col min="4617" max="4617" width="18.85546875" customWidth="1"/>
    <col min="4618" max="4618" width="14.5703125" customWidth="1"/>
    <col min="4866" max="4866" width="46.85546875" customWidth="1"/>
    <col min="4867" max="4867" width="28.42578125" customWidth="1"/>
    <col min="4868" max="4868" width="22.42578125" customWidth="1"/>
    <col min="4869" max="4869" width="13" customWidth="1"/>
    <col min="4870" max="4870" width="18.28515625" customWidth="1"/>
    <col min="4871" max="4871" width="19.85546875" customWidth="1"/>
    <col min="4872" max="4872" width="19.42578125" customWidth="1"/>
    <col min="4873" max="4873" width="18.85546875" customWidth="1"/>
    <col min="4874" max="4874" width="14.5703125" customWidth="1"/>
    <col min="5122" max="5122" width="46.85546875" customWidth="1"/>
    <col min="5123" max="5123" width="28.42578125" customWidth="1"/>
    <col min="5124" max="5124" width="22.42578125" customWidth="1"/>
    <col min="5125" max="5125" width="13" customWidth="1"/>
    <col min="5126" max="5126" width="18.28515625" customWidth="1"/>
    <col min="5127" max="5127" width="19.85546875" customWidth="1"/>
    <col min="5128" max="5128" width="19.42578125" customWidth="1"/>
    <col min="5129" max="5129" width="18.85546875" customWidth="1"/>
    <col min="5130" max="5130" width="14.5703125" customWidth="1"/>
    <col min="5378" max="5378" width="46.85546875" customWidth="1"/>
    <col min="5379" max="5379" width="28.42578125" customWidth="1"/>
    <col min="5380" max="5380" width="22.42578125" customWidth="1"/>
    <col min="5381" max="5381" width="13" customWidth="1"/>
    <col min="5382" max="5382" width="18.28515625" customWidth="1"/>
    <col min="5383" max="5383" width="19.85546875" customWidth="1"/>
    <col min="5384" max="5384" width="19.42578125" customWidth="1"/>
    <col min="5385" max="5385" width="18.85546875" customWidth="1"/>
    <col min="5386" max="5386" width="14.5703125" customWidth="1"/>
    <col min="5634" max="5634" width="46.85546875" customWidth="1"/>
    <col min="5635" max="5635" width="28.42578125" customWidth="1"/>
    <col min="5636" max="5636" width="22.42578125" customWidth="1"/>
    <col min="5637" max="5637" width="13" customWidth="1"/>
    <col min="5638" max="5638" width="18.28515625" customWidth="1"/>
    <col min="5639" max="5639" width="19.85546875" customWidth="1"/>
    <col min="5640" max="5640" width="19.42578125" customWidth="1"/>
    <col min="5641" max="5641" width="18.85546875" customWidth="1"/>
    <col min="5642" max="5642" width="14.5703125" customWidth="1"/>
    <col min="5890" max="5890" width="46.85546875" customWidth="1"/>
    <col min="5891" max="5891" width="28.42578125" customWidth="1"/>
    <col min="5892" max="5892" width="22.42578125" customWidth="1"/>
    <col min="5893" max="5893" width="13" customWidth="1"/>
    <col min="5894" max="5894" width="18.28515625" customWidth="1"/>
    <col min="5895" max="5895" width="19.85546875" customWidth="1"/>
    <col min="5896" max="5896" width="19.42578125" customWidth="1"/>
    <col min="5897" max="5897" width="18.85546875" customWidth="1"/>
    <col min="5898" max="5898" width="14.5703125" customWidth="1"/>
    <col min="6146" max="6146" width="46.85546875" customWidth="1"/>
    <col min="6147" max="6147" width="28.42578125" customWidth="1"/>
    <col min="6148" max="6148" width="22.42578125" customWidth="1"/>
    <col min="6149" max="6149" width="13" customWidth="1"/>
    <col min="6150" max="6150" width="18.28515625" customWidth="1"/>
    <col min="6151" max="6151" width="19.85546875" customWidth="1"/>
    <col min="6152" max="6152" width="19.42578125" customWidth="1"/>
    <col min="6153" max="6153" width="18.85546875" customWidth="1"/>
    <col min="6154" max="6154" width="14.5703125" customWidth="1"/>
    <col min="6402" max="6402" width="46.85546875" customWidth="1"/>
    <col min="6403" max="6403" width="28.42578125" customWidth="1"/>
    <col min="6404" max="6404" width="22.42578125" customWidth="1"/>
    <col min="6405" max="6405" width="13" customWidth="1"/>
    <col min="6406" max="6406" width="18.28515625" customWidth="1"/>
    <col min="6407" max="6407" width="19.85546875" customWidth="1"/>
    <col min="6408" max="6408" width="19.42578125" customWidth="1"/>
    <col min="6409" max="6409" width="18.85546875" customWidth="1"/>
    <col min="6410" max="6410" width="14.5703125" customWidth="1"/>
    <col min="6658" max="6658" width="46.85546875" customWidth="1"/>
    <col min="6659" max="6659" width="28.42578125" customWidth="1"/>
    <col min="6660" max="6660" width="22.42578125" customWidth="1"/>
    <col min="6661" max="6661" width="13" customWidth="1"/>
    <col min="6662" max="6662" width="18.28515625" customWidth="1"/>
    <col min="6663" max="6663" width="19.85546875" customWidth="1"/>
    <col min="6664" max="6664" width="19.42578125" customWidth="1"/>
    <col min="6665" max="6665" width="18.85546875" customWidth="1"/>
    <col min="6666" max="6666" width="14.5703125" customWidth="1"/>
    <col min="6914" max="6914" width="46.85546875" customWidth="1"/>
    <col min="6915" max="6915" width="28.42578125" customWidth="1"/>
    <col min="6916" max="6916" width="22.42578125" customWidth="1"/>
    <col min="6917" max="6917" width="13" customWidth="1"/>
    <col min="6918" max="6918" width="18.28515625" customWidth="1"/>
    <col min="6919" max="6919" width="19.85546875" customWidth="1"/>
    <col min="6920" max="6920" width="19.42578125" customWidth="1"/>
    <col min="6921" max="6921" width="18.85546875" customWidth="1"/>
    <col min="6922" max="6922" width="14.5703125" customWidth="1"/>
    <col min="7170" max="7170" width="46.85546875" customWidth="1"/>
    <col min="7171" max="7171" width="28.42578125" customWidth="1"/>
    <col min="7172" max="7172" width="22.42578125" customWidth="1"/>
    <col min="7173" max="7173" width="13" customWidth="1"/>
    <col min="7174" max="7174" width="18.28515625" customWidth="1"/>
    <col min="7175" max="7175" width="19.85546875" customWidth="1"/>
    <col min="7176" max="7176" width="19.42578125" customWidth="1"/>
    <col min="7177" max="7177" width="18.85546875" customWidth="1"/>
    <col min="7178" max="7178" width="14.5703125" customWidth="1"/>
    <col min="7426" max="7426" width="46.85546875" customWidth="1"/>
    <col min="7427" max="7427" width="28.42578125" customWidth="1"/>
    <col min="7428" max="7428" width="22.42578125" customWidth="1"/>
    <col min="7429" max="7429" width="13" customWidth="1"/>
    <col min="7430" max="7430" width="18.28515625" customWidth="1"/>
    <col min="7431" max="7431" width="19.85546875" customWidth="1"/>
    <col min="7432" max="7432" width="19.42578125" customWidth="1"/>
    <col min="7433" max="7433" width="18.85546875" customWidth="1"/>
    <col min="7434" max="7434" width="14.5703125" customWidth="1"/>
    <col min="7682" max="7682" width="46.85546875" customWidth="1"/>
    <col min="7683" max="7683" width="28.42578125" customWidth="1"/>
    <col min="7684" max="7684" width="22.42578125" customWidth="1"/>
    <col min="7685" max="7685" width="13" customWidth="1"/>
    <col min="7686" max="7686" width="18.28515625" customWidth="1"/>
    <col min="7687" max="7687" width="19.85546875" customWidth="1"/>
    <col min="7688" max="7688" width="19.42578125" customWidth="1"/>
    <col min="7689" max="7689" width="18.85546875" customWidth="1"/>
    <col min="7690" max="7690" width="14.5703125" customWidth="1"/>
    <col min="7938" max="7938" width="46.85546875" customWidth="1"/>
    <col min="7939" max="7939" width="28.42578125" customWidth="1"/>
    <col min="7940" max="7940" width="22.42578125" customWidth="1"/>
    <col min="7941" max="7941" width="13" customWidth="1"/>
    <col min="7942" max="7942" width="18.28515625" customWidth="1"/>
    <col min="7943" max="7943" width="19.85546875" customWidth="1"/>
    <col min="7944" max="7944" width="19.42578125" customWidth="1"/>
    <col min="7945" max="7945" width="18.85546875" customWidth="1"/>
    <col min="7946" max="7946" width="14.5703125" customWidth="1"/>
    <col min="8194" max="8194" width="46.85546875" customWidth="1"/>
    <col min="8195" max="8195" width="28.42578125" customWidth="1"/>
    <col min="8196" max="8196" width="22.42578125" customWidth="1"/>
    <col min="8197" max="8197" width="13" customWidth="1"/>
    <col min="8198" max="8198" width="18.28515625" customWidth="1"/>
    <col min="8199" max="8199" width="19.85546875" customWidth="1"/>
    <col min="8200" max="8200" width="19.42578125" customWidth="1"/>
    <col min="8201" max="8201" width="18.85546875" customWidth="1"/>
    <col min="8202" max="8202" width="14.5703125" customWidth="1"/>
    <col min="8450" max="8450" width="46.85546875" customWidth="1"/>
    <col min="8451" max="8451" width="28.42578125" customWidth="1"/>
    <col min="8452" max="8452" width="22.42578125" customWidth="1"/>
    <col min="8453" max="8453" width="13" customWidth="1"/>
    <col min="8454" max="8454" width="18.28515625" customWidth="1"/>
    <col min="8455" max="8455" width="19.85546875" customWidth="1"/>
    <col min="8456" max="8456" width="19.42578125" customWidth="1"/>
    <col min="8457" max="8457" width="18.85546875" customWidth="1"/>
    <col min="8458" max="8458" width="14.5703125" customWidth="1"/>
    <col min="8706" max="8706" width="46.85546875" customWidth="1"/>
    <col min="8707" max="8707" width="28.42578125" customWidth="1"/>
    <col min="8708" max="8708" width="22.42578125" customWidth="1"/>
    <col min="8709" max="8709" width="13" customWidth="1"/>
    <col min="8710" max="8710" width="18.28515625" customWidth="1"/>
    <col min="8711" max="8711" width="19.85546875" customWidth="1"/>
    <col min="8712" max="8712" width="19.42578125" customWidth="1"/>
    <col min="8713" max="8713" width="18.85546875" customWidth="1"/>
    <col min="8714" max="8714" width="14.5703125" customWidth="1"/>
    <col min="8962" max="8962" width="46.85546875" customWidth="1"/>
    <col min="8963" max="8963" width="28.42578125" customWidth="1"/>
    <col min="8964" max="8964" width="22.42578125" customWidth="1"/>
    <col min="8965" max="8965" width="13" customWidth="1"/>
    <col min="8966" max="8966" width="18.28515625" customWidth="1"/>
    <col min="8967" max="8967" width="19.85546875" customWidth="1"/>
    <col min="8968" max="8968" width="19.42578125" customWidth="1"/>
    <col min="8969" max="8969" width="18.85546875" customWidth="1"/>
    <col min="8970" max="8970" width="14.5703125" customWidth="1"/>
    <col min="9218" max="9218" width="46.85546875" customWidth="1"/>
    <col min="9219" max="9219" width="28.42578125" customWidth="1"/>
    <col min="9220" max="9220" width="22.42578125" customWidth="1"/>
    <col min="9221" max="9221" width="13" customWidth="1"/>
    <col min="9222" max="9222" width="18.28515625" customWidth="1"/>
    <col min="9223" max="9223" width="19.85546875" customWidth="1"/>
    <col min="9224" max="9224" width="19.42578125" customWidth="1"/>
    <col min="9225" max="9225" width="18.85546875" customWidth="1"/>
    <col min="9226" max="9226" width="14.5703125" customWidth="1"/>
    <col min="9474" max="9474" width="46.85546875" customWidth="1"/>
    <col min="9475" max="9475" width="28.42578125" customWidth="1"/>
    <col min="9476" max="9476" width="22.42578125" customWidth="1"/>
    <col min="9477" max="9477" width="13" customWidth="1"/>
    <col min="9478" max="9478" width="18.28515625" customWidth="1"/>
    <col min="9479" max="9479" width="19.85546875" customWidth="1"/>
    <col min="9480" max="9480" width="19.42578125" customWidth="1"/>
    <col min="9481" max="9481" width="18.85546875" customWidth="1"/>
    <col min="9482" max="9482" width="14.5703125" customWidth="1"/>
    <col min="9730" max="9730" width="46.85546875" customWidth="1"/>
    <col min="9731" max="9731" width="28.42578125" customWidth="1"/>
    <col min="9732" max="9732" width="22.42578125" customWidth="1"/>
    <col min="9733" max="9733" width="13" customWidth="1"/>
    <col min="9734" max="9734" width="18.28515625" customWidth="1"/>
    <col min="9735" max="9735" width="19.85546875" customWidth="1"/>
    <col min="9736" max="9736" width="19.42578125" customWidth="1"/>
    <col min="9737" max="9737" width="18.85546875" customWidth="1"/>
    <col min="9738" max="9738" width="14.5703125" customWidth="1"/>
    <col min="9986" max="9986" width="46.85546875" customWidth="1"/>
    <col min="9987" max="9987" width="28.42578125" customWidth="1"/>
    <col min="9988" max="9988" width="22.42578125" customWidth="1"/>
    <col min="9989" max="9989" width="13" customWidth="1"/>
    <col min="9990" max="9990" width="18.28515625" customWidth="1"/>
    <col min="9991" max="9991" width="19.85546875" customWidth="1"/>
    <col min="9992" max="9992" width="19.42578125" customWidth="1"/>
    <col min="9993" max="9993" width="18.85546875" customWidth="1"/>
    <col min="9994" max="9994" width="14.5703125" customWidth="1"/>
    <col min="10242" max="10242" width="46.85546875" customWidth="1"/>
    <col min="10243" max="10243" width="28.42578125" customWidth="1"/>
    <col min="10244" max="10244" width="22.42578125" customWidth="1"/>
    <col min="10245" max="10245" width="13" customWidth="1"/>
    <col min="10246" max="10246" width="18.28515625" customWidth="1"/>
    <col min="10247" max="10247" width="19.85546875" customWidth="1"/>
    <col min="10248" max="10248" width="19.42578125" customWidth="1"/>
    <col min="10249" max="10249" width="18.85546875" customWidth="1"/>
    <col min="10250" max="10250" width="14.5703125" customWidth="1"/>
    <col min="10498" max="10498" width="46.85546875" customWidth="1"/>
    <col min="10499" max="10499" width="28.42578125" customWidth="1"/>
    <col min="10500" max="10500" width="22.42578125" customWidth="1"/>
    <col min="10501" max="10501" width="13" customWidth="1"/>
    <col min="10502" max="10502" width="18.28515625" customWidth="1"/>
    <col min="10503" max="10503" width="19.85546875" customWidth="1"/>
    <col min="10504" max="10504" width="19.42578125" customWidth="1"/>
    <col min="10505" max="10505" width="18.85546875" customWidth="1"/>
    <col min="10506" max="10506" width="14.5703125" customWidth="1"/>
    <col min="10754" max="10754" width="46.85546875" customWidth="1"/>
    <col min="10755" max="10755" width="28.42578125" customWidth="1"/>
    <col min="10756" max="10756" width="22.42578125" customWidth="1"/>
    <col min="10757" max="10757" width="13" customWidth="1"/>
    <col min="10758" max="10758" width="18.28515625" customWidth="1"/>
    <col min="10759" max="10759" width="19.85546875" customWidth="1"/>
    <col min="10760" max="10760" width="19.42578125" customWidth="1"/>
    <col min="10761" max="10761" width="18.85546875" customWidth="1"/>
    <col min="10762" max="10762" width="14.5703125" customWidth="1"/>
    <col min="11010" max="11010" width="46.85546875" customWidth="1"/>
    <col min="11011" max="11011" width="28.42578125" customWidth="1"/>
    <col min="11012" max="11012" width="22.42578125" customWidth="1"/>
    <col min="11013" max="11013" width="13" customWidth="1"/>
    <col min="11014" max="11014" width="18.28515625" customWidth="1"/>
    <col min="11015" max="11015" width="19.85546875" customWidth="1"/>
    <col min="11016" max="11016" width="19.42578125" customWidth="1"/>
    <col min="11017" max="11017" width="18.85546875" customWidth="1"/>
    <col min="11018" max="11018" width="14.5703125" customWidth="1"/>
    <col min="11266" max="11266" width="46.85546875" customWidth="1"/>
    <col min="11267" max="11267" width="28.42578125" customWidth="1"/>
    <col min="11268" max="11268" width="22.42578125" customWidth="1"/>
    <col min="11269" max="11269" width="13" customWidth="1"/>
    <col min="11270" max="11270" width="18.28515625" customWidth="1"/>
    <col min="11271" max="11271" width="19.85546875" customWidth="1"/>
    <col min="11272" max="11272" width="19.42578125" customWidth="1"/>
    <col min="11273" max="11273" width="18.85546875" customWidth="1"/>
    <col min="11274" max="11274" width="14.5703125" customWidth="1"/>
    <col min="11522" max="11522" width="46.85546875" customWidth="1"/>
    <col min="11523" max="11523" width="28.42578125" customWidth="1"/>
    <col min="11524" max="11524" width="22.42578125" customWidth="1"/>
    <col min="11525" max="11525" width="13" customWidth="1"/>
    <col min="11526" max="11526" width="18.28515625" customWidth="1"/>
    <col min="11527" max="11527" width="19.85546875" customWidth="1"/>
    <col min="11528" max="11528" width="19.42578125" customWidth="1"/>
    <col min="11529" max="11529" width="18.85546875" customWidth="1"/>
    <col min="11530" max="11530" width="14.5703125" customWidth="1"/>
    <col min="11778" max="11778" width="46.85546875" customWidth="1"/>
    <col min="11779" max="11779" width="28.42578125" customWidth="1"/>
    <col min="11780" max="11780" width="22.42578125" customWidth="1"/>
    <col min="11781" max="11781" width="13" customWidth="1"/>
    <col min="11782" max="11782" width="18.28515625" customWidth="1"/>
    <col min="11783" max="11783" width="19.85546875" customWidth="1"/>
    <col min="11784" max="11784" width="19.42578125" customWidth="1"/>
    <col min="11785" max="11785" width="18.85546875" customWidth="1"/>
    <col min="11786" max="11786" width="14.5703125" customWidth="1"/>
    <col min="12034" max="12034" width="46.85546875" customWidth="1"/>
    <col min="12035" max="12035" width="28.42578125" customWidth="1"/>
    <col min="12036" max="12036" width="22.42578125" customWidth="1"/>
    <col min="12037" max="12037" width="13" customWidth="1"/>
    <col min="12038" max="12038" width="18.28515625" customWidth="1"/>
    <col min="12039" max="12039" width="19.85546875" customWidth="1"/>
    <col min="12040" max="12040" width="19.42578125" customWidth="1"/>
    <col min="12041" max="12041" width="18.85546875" customWidth="1"/>
    <col min="12042" max="12042" width="14.5703125" customWidth="1"/>
    <col min="12290" max="12290" width="46.85546875" customWidth="1"/>
    <col min="12291" max="12291" width="28.42578125" customWidth="1"/>
    <col min="12292" max="12292" width="22.42578125" customWidth="1"/>
    <col min="12293" max="12293" width="13" customWidth="1"/>
    <col min="12294" max="12294" width="18.28515625" customWidth="1"/>
    <col min="12295" max="12295" width="19.85546875" customWidth="1"/>
    <col min="12296" max="12296" width="19.42578125" customWidth="1"/>
    <col min="12297" max="12297" width="18.85546875" customWidth="1"/>
    <col min="12298" max="12298" width="14.5703125" customWidth="1"/>
    <col min="12546" max="12546" width="46.85546875" customWidth="1"/>
    <col min="12547" max="12547" width="28.42578125" customWidth="1"/>
    <col min="12548" max="12548" width="22.42578125" customWidth="1"/>
    <col min="12549" max="12549" width="13" customWidth="1"/>
    <col min="12550" max="12550" width="18.28515625" customWidth="1"/>
    <col min="12551" max="12551" width="19.85546875" customWidth="1"/>
    <col min="12552" max="12552" width="19.42578125" customWidth="1"/>
    <col min="12553" max="12553" width="18.85546875" customWidth="1"/>
    <col min="12554" max="12554" width="14.5703125" customWidth="1"/>
    <col min="12802" max="12802" width="46.85546875" customWidth="1"/>
    <col min="12803" max="12803" width="28.42578125" customWidth="1"/>
    <col min="12804" max="12804" width="22.42578125" customWidth="1"/>
    <col min="12805" max="12805" width="13" customWidth="1"/>
    <col min="12806" max="12806" width="18.28515625" customWidth="1"/>
    <col min="12807" max="12807" width="19.85546875" customWidth="1"/>
    <col min="12808" max="12808" width="19.42578125" customWidth="1"/>
    <col min="12809" max="12809" width="18.85546875" customWidth="1"/>
    <col min="12810" max="12810" width="14.5703125" customWidth="1"/>
    <col min="13058" max="13058" width="46.85546875" customWidth="1"/>
    <col min="13059" max="13059" width="28.42578125" customWidth="1"/>
    <col min="13060" max="13060" width="22.42578125" customWidth="1"/>
    <col min="13061" max="13061" width="13" customWidth="1"/>
    <col min="13062" max="13062" width="18.28515625" customWidth="1"/>
    <col min="13063" max="13063" width="19.85546875" customWidth="1"/>
    <col min="13064" max="13064" width="19.42578125" customWidth="1"/>
    <col min="13065" max="13065" width="18.85546875" customWidth="1"/>
    <col min="13066" max="13066" width="14.5703125" customWidth="1"/>
    <col min="13314" max="13314" width="46.85546875" customWidth="1"/>
    <col min="13315" max="13315" width="28.42578125" customWidth="1"/>
    <col min="13316" max="13316" width="22.42578125" customWidth="1"/>
    <col min="13317" max="13317" width="13" customWidth="1"/>
    <col min="13318" max="13318" width="18.28515625" customWidth="1"/>
    <col min="13319" max="13319" width="19.85546875" customWidth="1"/>
    <col min="13320" max="13320" width="19.42578125" customWidth="1"/>
    <col min="13321" max="13321" width="18.85546875" customWidth="1"/>
    <col min="13322" max="13322" width="14.5703125" customWidth="1"/>
    <col min="13570" max="13570" width="46.85546875" customWidth="1"/>
    <col min="13571" max="13571" width="28.42578125" customWidth="1"/>
    <col min="13572" max="13572" width="22.42578125" customWidth="1"/>
    <col min="13573" max="13573" width="13" customWidth="1"/>
    <col min="13574" max="13574" width="18.28515625" customWidth="1"/>
    <col min="13575" max="13575" width="19.85546875" customWidth="1"/>
    <col min="13576" max="13576" width="19.42578125" customWidth="1"/>
    <col min="13577" max="13577" width="18.85546875" customWidth="1"/>
    <col min="13578" max="13578" width="14.5703125" customWidth="1"/>
    <col min="13826" max="13826" width="46.85546875" customWidth="1"/>
    <col min="13827" max="13827" width="28.42578125" customWidth="1"/>
    <col min="13828" max="13828" width="22.42578125" customWidth="1"/>
    <col min="13829" max="13829" width="13" customWidth="1"/>
    <col min="13830" max="13830" width="18.28515625" customWidth="1"/>
    <col min="13831" max="13831" width="19.85546875" customWidth="1"/>
    <col min="13832" max="13832" width="19.42578125" customWidth="1"/>
    <col min="13833" max="13833" width="18.85546875" customWidth="1"/>
    <col min="13834" max="13834" width="14.5703125" customWidth="1"/>
    <col min="14082" max="14082" width="46.85546875" customWidth="1"/>
    <col min="14083" max="14083" width="28.42578125" customWidth="1"/>
    <col min="14084" max="14084" width="22.42578125" customWidth="1"/>
    <col min="14085" max="14085" width="13" customWidth="1"/>
    <col min="14086" max="14086" width="18.28515625" customWidth="1"/>
    <col min="14087" max="14087" width="19.85546875" customWidth="1"/>
    <col min="14088" max="14088" width="19.42578125" customWidth="1"/>
    <col min="14089" max="14089" width="18.85546875" customWidth="1"/>
    <col min="14090" max="14090" width="14.5703125" customWidth="1"/>
    <col min="14338" max="14338" width="46.85546875" customWidth="1"/>
    <col min="14339" max="14339" width="28.42578125" customWidth="1"/>
    <col min="14340" max="14340" width="22.42578125" customWidth="1"/>
    <col min="14341" max="14341" width="13" customWidth="1"/>
    <col min="14342" max="14342" width="18.28515625" customWidth="1"/>
    <col min="14343" max="14343" width="19.85546875" customWidth="1"/>
    <col min="14344" max="14344" width="19.42578125" customWidth="1"/>
    <col min="14345" max="14345" width="18.85546875" customWidth="1"/>
    <col min="14346" max="14346" width="14.5703125" customWidth="1"/>
    <col min="14594" max="14594" width="46.85546875" customWidth="1"/>
    <col min="14595" max="14595" width="28.42578125" customWidth="1"/>
    <col min="14596" max="14596" width="22.42578125" customWidth="1"/>
    <col min="14597" max="14597" width="13" customWidth="1"/>
    <col min="14598" max="14598" width="18.28515625" customWidth="1"/>
    <col min="14599" max="14599" width="19.85546875" customWidth="1"/>
    <col min="14600" max="14600" width="19.42578125" customWidth="1"/>
    <col min="14601" max="14601" width="18.85546875" customWidth="1"/>
    <col min="14602" max="14602" width="14.5703125" customWidth="1"/>
    <col min="14850" max="14850" width="46.85546875" customWidth="1"/>
    <col min="14851" max="14851" width="28.42578125" customWidth="1"/>
    <col min="14852" max="14852" width="22.42578125" customWidth="1"/>
    <col min="14853" max="14853" width="13" customWidth="1"/>
    <col min="14854" max="14854" width="18.28515625" customWidth="1"/>
    <col min="14855" max="14855" width="19.85546875" customWidth="1"/>
    <col min="14856" max="14856" width="19.42578125" customWidth="1"/>
    <col min="14857" max="14857" width="18.85546875" customWidth="1"/>
    <col min="14858" max="14858" width="14.5703125" customWidth="1"/>
    <col min="15106" max="15106" width="46.85546875" customWidth="1"/>
    <col min="15107" max="15107" width="28.42578125" customWidth="1"/>
    <col min="15108" max="15108" width="22.42578125" customWidth="1"/>
    <col min="15109" max="15109" width="13" customWidth="1"/>
    <col min="15110" max="15110" width="18.28515625" customWidth="1"/>
    <col min="15111" max="15111" width="19.85546875" customWidth="1"/>
    <col min="15112" max="15112" width="19.42578125" customWidth="1"/>
    <col min="15113" max="15113" width="18.85546875" customWidth="1"/>
    <col min="15114" max="15114" width="14.5703125" customWidth="1"/>
    <col min="15362" max="15362" width="46.85546875" customWidth="1"/>
    <col min="15363" max="15363" width="28.42578125" customWidth="1"/>
    <col min="15364" max="15364" width="22.42578125" customWidth="1"/>
    <col min="15365" max="15365" width="13" customWidth="1"/>
    <col min="15366" max="15366" width="18.28515625" customWidth="1"/>
    <col min="15367" max="15367" width="19.85546875" customWidth="1"/>
    <col min="15368" max="15368" width="19.42578125" customWidth="1"/>
    <col min="15369" max="15369" width="18.85546875" customWidth="1"/>
    <col min="15370" max="15370" width="14.5703125" customWidth="1"/>
    <col min="15618" max="15618" width="46.85546875" customWidth="1"/>
    <col min="15619" max="15619" width="28.42578125" customWidth="1"/>
    <col min="15620" max="15620" width="22.42578125" customWidth="1"/>
    <col min="15621" max="15621" width="13" customWidth="1"/>
    <col min="15622" max="15622" width="18.28515625" customWidth="1"/>
    <col min="15623" max="15623" width="19.85546875" customWidth="1"/>
    <col min="15624" max="15624" width="19.42578125" customWidth="1"/>
    <col min="15625" max="15625" width="18.85546875" customWidth="1"/>
    <col min="15626" max="15626" width="14.5703125" customWidth="1"/>
    <col min="15874" max="15874" width="46.85546875" customWidth="1"/>
    <col min="15875" max="15875" width="28.42578125" customWidth="1"/>
    <col min="15876" max="15876" width="22.42578125" customWidth="1"/>
    <col min="15877" max="15877" width="13" customWidth="1"/>
    <col min="15878" max="15878" width="18.28515625" customWidth="1"/>
    <col min="15879" max="15879" width="19.85546875" customWidth="1"/>
    <col min="15880" max="15880" width="19.42578125" customWidth="1"/>
    <col min="15881" max="15881" width="18.85546875" customWidth="1"/>
    <col min="15882" max="15882" width="14.5703125" customWidth="1"/>
    <col min="16130" max="16130" width="46.85546875" customWidth="1"/>
    <col min="16131" max="16131" width="28.42578125" customWidth="1"/>
    <col min="16132" max="16132" width="22.42578125" customWidth="1"/>
    <col min="16133" max="16133" width="13" customWidth="1"/>
    <col min="16134" max="16134" width="18.28515625" customWidth="1"/>
    <col min="16135" max="16135" width="19.85546875" customWidth="1"/>
    <col min="16136" max="16136" width="19.42578125" customWidth="1"/>
    <col min="16137" max="16137" width="18.85546875" customWidth="1"/>
    <col min="16138" max="16138" width="14.5703125" customWidth="1"/>
  </cols>
  <sheetData>
    <row r="2" spans="1:11" ht="38.25" customHeight="1">
      <c r="A2" s="174" t="s">
        <v>483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8.25" customHeight="1">
      <c r="A3" s="110"/>
      <c r="B3" s="110"/>
      <c r="C3" s="110"/>
      <c r="D3" s="110"/>
      <c r="E3" s="110"/>
      <c r="F3" s="111"/>
      <c r="G3" s="111"/>
      <c r="H3" s="111"/>
      <c r="I3" s="111"/>
      <c r="J3" s="111"/>
    </row>
    <row r="4" spans="1:11" ht="15.75" customHeigh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ht="15.75" thickBot="1"/>
    <row r="6" spans="1:11" ht="39.75" customHeight="1" thickBot="1">
      <c r="A6" s="175" t="s">
        <v>457</v>
      </c>
      <c r="B6" s="177" t="s">
        <v>458</v>
      </c>
      <c r="C6" s="179" t="s">
        <v>459</v>
      </c>
      <c r="D6" s="181" t="s">
        <v>460</v>
      </c>
      <c r="E6" s="183" t="s">
        <v>461</v>
      </c>
      <c r="F6" s="189" t="s">
        <v>462</v>
      </c>
      <c r="G6" s="190"/>
      <c r="H6" s="190"/>
      <c r="I6" s="190"/>
      <c r="J6" s="191"/>
    </row>
    <row r="7" spans="1:11" ht="85.5" customHeight="1" thickBot="1">
      <c r="A7" s="176"/>
      <c r="B7" s="178"/>
      <c r="C7" s="180"/>
      <c r="D7" s="182"/>
      <c r="E7" s="184"/>
      <c r="F7" s="32" t="s">
        <v>463</v>
      </c>
      <c r="G7" s="33" t="s">
        <v>464</v>
      </c>
      <c r="H7" s="33" t="s">
        <v>465</v>
      </c>
      <c r="I7" s="33" t="s">
        <v>466</v>
      </c>
      <c r="J7" s="34" t="s">
        <v>467</v>
      </c>
    </row>
    <row r="8" spans="1:11" ht="15.75" thickBot="1">
      <c r="A8" s="35" t="s">
        <v>5</v>
      </c>
      <c r="B8" s="36" t="s">
        <v>484</v>
      </c>
      <c r="C8" s="37"/>
      <c r="D8" s="38"/>
      <c r="E8" s="39"/>
      <c r="F8" s="40">
        <f>F9+F13+F17+F21</f>
        <v>0</v>
      </c>
      <c r="G8" s="40">
        <f>G9+G13+G17+G21</f>
        <v>0</v>
      </c>
      <c r="H8" s="40">
        <f>H9+H13+H17+H21</f>
        <v>0</v>
      </c>
      <c r="I8" s="40">
        <f>I9+I13+I17+I21</f>
        <v>0</v>
      </c>
      <c r="J8" s="41">
        <f>F8+G8+H8+I8</f>
        <v>0</v>
      </c>
    </row>
    <row r="9" spans="1:11">
      <c r="A9" s="42" t="s">
        <v>6</v>
      </c>
      <c r="B9" s="43" t="s">
        <v>20</v>
      </c>
      <c r="C9" s="44"/>
      <c r="D9" s="45"/>
      <c r="E9" s="46"/>
      <c r="F9" s="47">
        <f>SUM(F10:F12)</f>
        <v>0</v>
      </c>
      <c r="G9" s="47">
        <f>SUM(G10:G12)</f>
        <v>0</v>
      </c>
      <c r="H9" s="47">
        <f>SUM(H10:H12)</f>
        <v>0</v>
      </c>
      <c r="I9" s="47">
        <f>SUM(I10:I12)</f>
        <v>0</v>
      </c>
      <c r="J9" s="48">
        <f>F9+G9+H9+I9</f>
        <v>0</v>
      </c>
    </row>
    <row r="10" spans="1:11">
      <c r="A10" s="49">
        <v>1</v>
      </c>
      <c r="B10" s="92"/>
      <c r="C10" s="132"/>
      <c r="D10" s="133"/>
      <c r="E10" s="134"/>
      <c r="F10" s="54">
        <f>E10*0.95*((12+1-1)/12)*(0.08058/4)</f>
        <v>0</v>
      </c>
      <c r="G10" s="55"/>
      <c r="H10" s="56"/>
      <c r="I10" s="56"/>
      <c r="J10" s="57"/>
    </row>
    <row r="11" spans="1:11">
      <c r="A11" s="49">
        <v>2</v>
      </c>
      <c r="B11" s="92"/>
      <c r="C11" s="51"/>
      <c r="D11" s="133"/>
      <c r="E11" s="134"/>
      <c r="F11" s="54">
        <f t="shared" ref="F11:F12" si="0">E11*0.95*((12+1-1)/12)*(0.08058/4)</f>
        <v>0</v>
      </c>
      <c r="G11" s="55"/>
      <c r="H11" s="56"/>
      <c r="I11" s="56"/>
      <c r="J11" s="57"/>
    </row>
    <row r="12" spans="1:11">
      <c r="A12" s="49">
        <v>3</v>
      </c>
      <c r="B12" s="92"/>
      <c r="C12" s="70"/>
      <c r="D12" s="133"/>
      <c r="E12" s="134"/>
      <c r="F12" s="54">
        <f t="shared" si="0"/>
        <v>0</v>
      </c>
      <c r="G12" s="55"/>
      <c r="H12" s="56"/>
      <c r="I12" s="56"/>
      <c r="J12" s="57"/>
    </row>
    <row r="13" spans="1:11">
      <c r="A13" s="59" t="s">
        <v>7</v>
      </c>
      <c r="B13" s="60" t="s">
        <v>21</v>
      </c>
      <c r="C13" s="60"/>
      <c r="D13" s="117"/>
      <c r="E13" s="62"/>
      <c r="F13" s="63">
        <f>SUM(F14:F16)</f>
        <v>0</v>
      </c>
      <c r="G13" s="63">
        <f>SUM(G14:G16)</f>
        <v>0</v>
      </c>
      <c r="H13" s="63">
        <f>SUM(H14:H16)</f>
        <v>0</v>
      </c>
      <c r="I13" s="63">
        <f>SUM(I14:I16)</f>
        <v>0</v>
      </c>
      <c r="J13" s="64">
        <f>F13+G13+H13+I13</f>
        <v>0</v>
      </c>
    </row>
    <row r="14" spans="1:11">
      <c r="A14" s="49">
        <v>1</v>
      </c>
      <c r="B14" s="92"/>
      <c r="C14" s="132"/>
      <c r="D14" s="133"/>
      <c r="E14" s="134"/>
      <c r="F14" s="54"/>
      <c r="G14" s="54">
        <f>E14*((12+1-2)/12)*(0.08058/4)</f>
        <v>0</v>
      </c>
      <c r="H14" s="56"/>
      <c r="I14" s="56"/>
      <c r="J14" s="57"/>
    </row>
    <row r="15" spans="1:11">
      <c r="A15" s="49">
        <v>2</v>
      </c>
      <c r="B15" s="92"/>
      <c r="C15" s="51"/>
      <c r="D15" s="133"/>
      <c r="E15" s="134"/>
      <c r="F15" s="66"/>
      <c r="G15" s="54">
        <f t="shared" ref="G15:G16" si="1">E15*((12+1-2)/12)*(0.08058/4)</f>
        <v>0</v>
      </c>
      <c r="H15" s="56"/>
      <c r="I15" s="56"/>
      <c r="J15" s="57"/>
    </row>
    <row r="16" spans="1:11">
      <c r="A16" s="49">
        <v>3</v>
      </c>
      <c r="B16" s="92"/>
      <c r="C16" s="70"/>
      <c r="D16" s="133"/>
      <c r="E16" s="134"/>
      <c r="F16" s="66"/>
      <c r="G16" s="54">
        <f t="shared" si="1"/>
        <v>0</v>
      </c>
      <c r="H16" s="56"/>
      <c r="I16" s="56"/>
      <c r="J16" s="57"/>
    </row>
    <row r="17" spans="1:10" ht="15" customHeight="1">
      <c r="A17" s="59" t="s">
        <v>8</v>
      </c>
      <c r="B17" s="60" t="s">
        <v>22</v>
      </c>
      <c r="C17" s="60"/>
      <c r="D17" s="61"/>
      <c r="E17" s="62"/>
      <c r="F17" s="63">
        <f>SUM(F18:F20)</f>
        <v>0</v>
      </c>
      <c r="G17" s="63">
        <f>SUM(G18:G20)</f>
        <v>0</v>
      </c>
      <c r="H17" s="63">
        <f>SUM(H18:H20)</f>
        <v>0</v>
      </c>
      <c r="I17" s="63">
        <f>SUM(I18:I20)</f>
        <v>0</v>
      </c>
      <c r="J17" s="64">
        <f>F17+G17+H17+I17</f>
        <v>0</v>
      </c>
    </row>
    <row r="18" spans="1:10">
      <c r="A18" s="49">
        <v>1</v>
      </c>
      <c r="B18" s="92"/>
      <c r="C18" s="132"/>
      <c r="D18" s="133"/>
      <c r="E18" s="134"/>
      <c r="F18" s="54"/>
      <c r="G18" s="55"/>
      <c r="H18" s="69">
        <f>E18*((12+1-3)/12)*(0.08058/4)</f>
        <v>0</v>
      </c>
      <c r="I18" s="56"/>
      <c r="J18" s="57"/>
    </row>
    <row r="19" spans="1:10" ht="15" customHeight="1">
      <c r="A19" s="49">
        <v>2</v>
      </c>
      <c r="B19" s="92"/>
      <c r="C19" s="51"/>
      <c r="D19" s="133"/>
      <c r="E19" s="134"/>
      <c r="F19" s="66"/>
      <c r="G19" s="54"/>
      <c r="H19" s="69">
        <f>E19*0.95*((12+3-3)/12)*(0.08058/4)</f>
        <v>0</v>
      </c>
      <c r="I19" s="56"/>
      <c r="J19" s="57"/>
    </row>
    <row r="20" spans="1:10" ht="15" customHeight="1">
      <c r="A20" s="49">
        <v>3</v>
      </c>
      <c r="B20" s="92"/>
      <c r="C20" s="70"/>
      <c r="D20" s="133"/>
      <c r="E20" s="134"/>
      <c r="F20" s="66"/>
      <c r="G20" s="54"/>
      <c r="H20" s="69">
        <f>E20*0.95*((12+3-3)/12)*(0.08058/4)</f>
        <v>0</v>
      </c>
      <c r="I20" s="56"/>
      <c r="J20" s="57"/>
    </row>
    <row r="21" spans="1:10" ht="15" customHeight="1">
      <c r="A21" s="72" t="s">
        <v>9</v>
      </c>
      <c r="B21" s="60" t="s">
        <v>23</v>
      </c>
      <c r="C21" s="60"/>
      <c r="D21" s="61"/>
      <c r="E21" s="62"/>
      <c r="F21" s="63">
        <f>SUM(F22:F24)</f>
        <v>0</v>
      </c>
      <c r="G21" s="63">
        <f>SUM(G22:G24)</f>
        <v>0</v>
      </c>
      <c r="H21" s="63">
        <f>SUM(H22:H24)</f>
        <v>0</v>
      </c>
      <c r="I21" s="63">
        <f>SUM(I22:I24)</f>
        <v>0</v>
      </c>
      <c r="J21" s="64">
        <f>F21+G21+H21+I21</f>
        <v>0</v>
      </c>
    </row>
    <row r="22" spans="1:10">
      <c r="A22" s="49">
        <v>1</v>
      </c>
      <c r="B22" s="92"/>
      <c r="C22" s="132"/>
      <c r="D22" s="133"/>
      <c r="E22" s="134"/>
      <c r="F22" s="54"/>
      <c r="G22" s="55"/>
      <c r="H22" s="56"/>
      <c r="I22" s="69">
        <f>E22*((12+1-4)/12)*(0.08058/4)</f>
        <v>0</v>
      </c>
      <c r="J22" s="57"/>
    </row>
    <row r="23" spans="1:10" ht="15" customHeight="1">
      <c r="A23" s="49">
        <v>2</v>
      </c>
      <c r="B23" s="92"/>
      <c r="C23" s="51"/>
      <c r="D23" s="133"/>
      <c r="E23" s="134"/>
      <c r="F23" s="66"/>
      <c r="G23" s="54"/>
      <c r="H23" s="69"/>
      <c r="I23" s="69">
        <f>E23*((12+3-4)/12)*(0.08058/4)</f>
        <v>0</v>
      </c>
      <c r="J23" s="57"/>
    </row>
    <row r="24" spans="1:10" ht="15" customHeight="1">
      <c r="A24" s="49">
        <v>3</v>
      </c>
      <c r="B24" s="92"/>
      <c r="C24" s="70"/>
      <c r="D24" s="133"/>
      <c r="E24" s="134"/>
      <c r="F24" s="66"/>
      <c r="G24" s="54"/>
      <c r="H24" s="69"/>
      <c r="I24" s="69">
        <f>E24*((12+3-4)/12)*(0.08058/4)</f>
        <v>0</v>
      </c>
      <c r="J24" s="57"/>
    </row>
    <row r="25" spans="1:10" ht="15.75" thickBot="1">
      <c r="A25" s="35" t="s">
        <v>10</v>
      </c>
      <c r="B25" s="76" t="s">
        <v>485</v>
      </c>
      <c r="C25" s="77"/>
      <c r="D25" s="78"/>
      <c r="E25" s="79"/>
      <c r="F25" s="80">
        <f>F26+F30+F34+F38</f>
        <v>0</v>
      </c>
      <c r="G25" s="80">
        <f>G26+G30+G34+G38</f>
        <v>0</v>
      </c>
      <c r="H25" s="80">
        <f>H26+H30+H34+H38</f>
        <v>0</v>
      </c>
      <c r="I25" s="80">
        <f>I26+I30+I34+I38</f>
        <v>0</v>
      </c>
      <c r="J25" s="81">
        <f>F25+G25+H25+I25</f>
        <v>0</v>
      </c>
    </row>
    <row r="26" spans="1:10" ht="15" customHeight="1">
      <c r="A26" s="59" t="s">
        <v>24</v>
      </c>
      <c r="B26" s="60" t="s">
        <v>25</v>
      </c>
      <c r="C26" s="60"/>
      <c r="D26" s="82"/>
      <c r="E26" s="83"/>
      <c r="F26" s="63">
        <f>SUM(F27:F29)</f>
        <v>0</v>
      </c>
      <c r="G26" s="63">
        <f>SUM(G27:G29)</f>
        <v>0</v>
      </c>
      <c r="H26" s="63">
        <f>SUM(H27:H29)</f>
        <v>0</v>
      </c>
      <c r="I26" s="63">
        <f>SUM(I27:I29)</f>
        <v>0</v>
      </c>
      <c r="J26" s="64">
        <f>F26+G26+H26+I26</f>
        <v>0</v>
      </c>
    </row>
    <row r="27" spans="1:10">
      <c r="A27" s="49">
        <v>1</v>
      </c>
      <c r="B27" s="92"/>
      <c r="C27" s="132"/>
      <c r="D27" s="133"/>
      <c r="E27" s="134"/>
      <c r="F27" s="69">
        <f>E27*((12+1-5)/12)*(0.08058/4)</f>
        <v>0</v>
      </c>
      <c r="G27" s="55"/>
      <c r="H27" s="56"/>
      <c r="I27" s="56"/>
      <c r="J27" s="57"/>
    </row>
    <row r="28" spans="1:10" ht="15" customHeight="1">
      <c r="A28" s="49">
        <v>2</v>
      </c>
      <c r="B28" s="92"/>
      <c r="C28" s="51"/>
      <c r="D28" s="133"/>
      <c r="E28" s="134"/>
      <c r="F28" s="69">
        <f>E28*((12+3-5)/12)*(0.08058/4)</f>
        <v>0</v>
      </c>
      <c r="G28" s="54"/>
      <c r="H28" s="69"/>
      <c r="I28" s="56"/>
      <c r="J28" s="57"/>
    </row>
    <row r="29" spans="1:10" ht="15" customHeight="1">
      <c r="A29" s="49">
        <v>3</v>
      </c>
      <c r="B29" s="92"/>
      <c r="C29" s="70"/>
      <c r="D29" s="133"/>
      <c r="E29" s="134"/>
      <c r="F29" s="69">
        <f>E29*((12+3-5)/12)*(0.08058/4)</f>
        <v>0</v>
      </c>
      <c r="G29" s="54"/>
      <c r="H29" s="69"/>
      <c r="I29" s="56"/>
      <c r="J29" s="57"/>
    </row>
    <row r="30" spans="1:10" ht="15" customHeight="1">
      <c r="A30" s="72" t="s">
        <v>26</v>
      </c>
      <c r="B30" s="43" t="s">
        <v>27</v>
      </c>
      <c r="C30" s="43"/>
      <c r="D30" s="45"/>
      <c r="E30" s="87"/>
      <c r="F30" s="63">
        <f>E30*((12+4-5)/12)*(0.08058/4)</f>
        <v>0</v>
      </c>
      <c r="G30" s="63">
        <f>SUM(G31:G33)</f>
        <v>0</v>
      </c>
      <c r="H30" s="63">
        <f>SUM(H31:H33)</f>
        <v>0</v>
      </c>
      <c r="I30" s="63">
        <f>SUM(I31:I33)</f>
        <v>0</v>
      </c>
      <c r="J30" s="64">
        <f>F30+G30+H30+I30</f>
        <v>0</v>
      </c>
    </row>
    <row r="31" spans="1:10">
      <c r="A31" s="49">
        <v>1</v>
      </c>
      <c r="B31" s="92"/>
      <c r="C31" s="132"/>
      <c r="D31" s="133"/>
      <c r="E31" s="134"/>
      <c r="F31" s="54"/>
      <c r="G31" s="69">
        <f>E31*((12+1-6)/12)*(0.08058/4)</f>
        <v>0</v>
      </c>
      <c r="H31" s="56"/>
      <c r="I31" s="56"/>
      <c r="J31" s="57"/>
    </row>
    <row r="32" spans="1:10" ht="15" customHeight="1">
      <c r="A32" s="49">
        <v>2</v>
      </c>
      <c r="B32" s="92"/>
      <c r="C32" s="51"/>
      <c r="D32" s="133"/>
      <c r="E32" s="134"/>
      <c r="F32" s="66"/>
      <c r="G32" s="69">
        <f>E32*((12+3-6)/12)*(0.08058/4)</f>
        <v>0</v>
      </c>
      <c r="H32" s="69"/>
      <c r="I32" s="56"/>
      <c r="J32" s="57"/>
    </row>
    <row r="33" spans="1:10" ht="15" customHeight="1">
      <c r="A33" s="49">
        <v>3</v>
      </c>
      <c r="B33" s="92"/>
      <c r="C33" s="70"/>
      <c r="D33" s="133"/>
      <c r="E33" s="134"/>
      <c r="F33" s="66"/>
      <c r="G33" s="69">
        <f>E33*((12+3-6)/12)*(0.08058/4)</f>
        <v>0</v>
      </c>
      <c r="H33" s="69"/>
      <c r="I33" s="56"/>
      <c r="J33" s="57"/>
    </row>
    <row r="34" spans="1:10" ht="15" customHeight="1">
      <c r="A34" s="72" t="s">
        <v>11</v>
      </c>
      <c r="B34" s="43" t="s">
        <v>28</v>
      </c>
      <c r="C34" s="43"/>
      <c r="D34" s="45"/>
      <c r="E34" s="87"/>
      <c r="F34" s="63">
        <f>SUM(F35:F37)</f>
        <v>0</v>
      </c>
      <c r="G34" s="63">
        <f>SUM(G35:G37)</f>
        <v>0</v>
      </c>
      <c r="H34" s="63">
        <f>SUM(H35:H37)</f>
        <v>0</v>
      </c>
      <c r="I34" s="63">
        <f>SUM(I35:I37)</f>
        <v>0</v>
      </c>
      <c r="J34" s="64">
        <f>F34+G34+H34+I34</f>
        <v>0</v>
      </c>
    </row>
    <row r="35" spans="1:10">
      <c r="A35" s="49">
        <v>1</v>
      </c>
      <c r="B35" s="92"/>
      <c r="C35" s="132"/>
      <c r="D35" s="133"/>
      <c r="E35" s="134"/>
      <c r="F35" s="54"/>
      <c r="G35" s="55"/>
      <c r="H35" s="69">
        <f>E35*((12+1-7)/12)*(0.08058/4)</f>
        <v>0</v>
      </c>
      <c r="I35" s="56"/>
      <c r="J35" s="57"/>
    </row>
    <row r="36" spans="1:10" ht="15" customHeight="1">
      <c r="A36" s="49">
        <v>2</v>
      </c>
      <c r="B36" s="92"/>
      <c r="C36" s="51"/>
      <c r="D36" s="133"/>
      <c r="E36" s="134"/>
      <c r="F36" s="66"/>
      <c r="G36" s="54"/>
      <c r="H36" s="69">
        <f>E36*((12+3-7)/12)*(0.08058/4)</f>
        <v>0</v>
      </c>
      <c r="I36" s="56"/>
      <c r="J36" s="57"/>
    </row>
    <row r="37" spans="1:10" ht="15" customHeight="1">
      <c r="A37" s="49">
        <v>3</v>
      </c>
      <c r="B37" s="92"/>
      <c r="C37" s="70"/>
      <c r="D37" s="133"/>
      <c r="E37" s="134"/>
      <c r="F37" s="66"/>
      <c r="G37" s="54"/>
      <c r="H37" s="69">
        <f>E37*((12+3-7)/12)*(0.08058/4)</f>
        <v>0</v>
      </c>
      <c r="I37" s="56"/>
      <c r="J37" s="57"/>
    </row>
    <row r="38" spans="1:10" ht="15" customHeight="1">
      <c r="A38" s="59" t="s">
        <v>12</v>
      </c>
      <c r="B38" s="60" t="s">
        <v>29</v>
      </c>
      <c r="C38" s="60"/>
      <c r="D38" s="82"/>
      <c r="E38" s="83"/>
      <c r="F38" s="63">
        <f>SUM(F39:F41)</f>
        <v>0</v>
      </c>
      <c r="G38" s="63">
        <f>SUM(G39:G41)</f>
        <v>0</v>
      </c>
      <c r="H38" s="63">
        <f>SUM(H39:H41)</f>
        <v>0</v>
      </c>
      <c r="I38" s="63">
        <f>SUM(I39:I41)</f>
        <v>0</v>
      </c>
      <c r="J38" s="64">
        <f>F38+G38+H38+I38</f>
        <v>0</v>
      </c>
    </row>
    <row r="39" spans="1:10">
      <c r="A39" s="49">
        <v>1</v>
      </c>
      <c r="B39" s="92"/>
      <c r="C39" s="132"/>
      <c r="D39" s="133"/>
      <c r="E39" s="134"/>
      <c r="F39" s="54"/>
      <c r="G39" s="55"/>
      <c r="H39" s="56"/>
      <c r="I39" s="69">
        <f>E39*((12+1-8)/12)*(0.08058/4)</f>
        <v>0</v>
      </c>
      <c r="J39" s="57"/>
    </row>
    <row r="40" spans="1:10" ht="15" customHeight="1">
      <c r="A40" s="49">
        <v>2</v>
      </c>
      <c r="B40" s="92"/>
      <c r="C40" s="51"/>
      <c r="D40" s="133"/>
      <c r="E40" s="134"/>
      <c r="F40" s="66"/>
      <c r="G40" s="54"/>
      <c r="H40" s="69"/>
      <c r="I40" s="69">
        <f>E40*((12+3-8)/12)*(0.08058/4)</f>
        <v>0</v>
      </c>
      <c r="J40" s="57"/>
    </row>
    <row r="41" spans="1:10" ht="15" customHeight="1" thickBot="1">
      <c r="A41" s="49">
        <v>3</v>
      </c>
      <c r="B41" s="92"/>
      <c r="C41" s="70"/>
      <c r="D41" s="133"/>
      <c r="E41" s="134"/>
      <c r="F41" s="66"/>
      <c r="G41" s="54"/>
      <c r="H41" s="69"/>
      <c r="I41" s="69">
        <f>E41*((12+3-8)/12)*(0.08058/4)</f>
        <v>0</v>
      </c>
      <c r="J41" s="57"/>
    </row>
    <row r="42" spans="1:10" ht="15.75" thickBot="1">
      <c r="A42" s="35" t="s">
        <v>13</v>
      </c>
      <c r="B42" s="36" t="s">
        <v>486</v>
      </c>
      <c r="C42" s="37"/>
      <c r="D42" s="38"/>
      <c r="E42" s="39"/>
      <c r="F42" s="40">
        <f>F43+F47+F51+F55</f>
        <v>0</v>
      </c>
      <c r="G42" s="40">
        <f>G43+G47+G51+G55</f>
        <v>0</v>
      </c>
      <c r="H42" s="40">
        <f>H43+H47+H51+H55</f>
        <v>0</v>
      </c>
      <c r="I42" s="40">
        <f>I43+I47+I51+I55</f>
        <v>0</v>
      </c>
      <c r="J42" s="41">
        <f>F42+G42+H42+I42</f>
        <v>0</v>
      </c>
    </row>
    <row r="43" spans="1:10" ht="15" customHeight="1">
      <c r="A43" s="59" t="s">
        <v>14</v>
      </c>
      <c r="B43" s="60" t="s">
        <v>30</v>
      </c>
      <c r="C43" s="60"/>
      <c r="D43" s="82"/>
      <c r="E43" s="83"/>
      <c r="F43" s="63">
        <f>SUM(F44:F46)</f>
        <v>0</v>
      </c>
      <c r="G43" s="63">
        <f>SUM(G44:G46)</f>
        <v>0</v>
      </c>
      <c r="H43" s="63">
        <f>SUM(H44:H46)</f>
        <v>0</v>
      </c>
      <c r="I43" s="63">
        <f>SUM(I44:I46)</f>
        <v>0</v>
      </c>
      <c r="J43" s="64">
        <f>F43+G43+H43+I43</f>
        <v>0</v>
      </c>
    </row>
    <row r="44" spans="1:10">
      <c r="A44" s="49">
        <v>1</v>
      </c>
      <c r="B44" s="92"/>
      <c r="C44" s="132"/>
      <c r="D44" s="133"/>
      <c r="E44" s="134"/>
      <c r="F44" s="69">
        <f>E44*((12+1-9)/12)*(0.08/4)</f>
        <v>0</v>
      </c>
      <c r="G44" s="55"/>
      <c r="H44" s="56"/>
      <c r="I44" s="56"/>
      <c r="J44" s="57"/>
    </row>
    <row r="45" spans="1:10" ht="15" customHeight="1">
      <c r="A45" s="49">
        <v>2</v>
      </c>
      <c r="B45" s="92"/>
      <c r="C45" s="51"/>
      <c r="D45" s="133"/>
      <c r="E45" s="134"/>
      <c r="F45" s="69">
        <f>E45*((12+3-9)/12)*(0.08/4)</f>
        <v>0</v>
      </c>
      <c r="G45" s="54"/>
      <c r="H45" s="69"/>
      <c r="I45" s="56"/>
      <c r="J45" s="57"/>
    </row>
    <row r="46" spans="1:10" ht="15" customHeight="1">
      <c r="A46" s="49">
        <v>3</v>
      </c>
      <c r="B46" s="92"/>
      <c r="C46" s="70"/>
      <c r="D46" s="133"/>
      <c r="E46" s="134"/>
      <c r="F46" s="69">
        <f>E46*((12+3-9)/12)*(0.08/4)</f>
        <v>0</v>
      </c>
      <c r="G46" s="54"/>
      <c r="H46" s="69"/>
      <c r="I46" s="56"/>
      <c r="J46" s="57"/>
    </row>
    <row r="47" spans="1:10" ht="15" customHeight="1">
      <c r="A47" s="72" t="s">
        <v>15</v>
      </c>
      <c r="B47" s="60" t="s">
        <v>31</v>
      </c>
      <c r="C47" s="60"/>
      <c r="D47" s="82"/>
      <c r="E47" s="83"/>
      <c r="F47" s="63">
        <f>E47*((12+4-9)/12)*(0.08058/4)</f>
        <v>0</v>
      </c>
      <c r="G47" s="63">
        <f>SUM(G48:G50)</f>
        <v>0</v>
      </c>
      <c r="H47" s="63">
        <f>SUM(H48:H50)</f>
        <v>0</v>
      </c>
      <c r="I47" s="63">
        <f>SUM(I48:I50)</f>
        <v>0</v>
      </c>
      <c r="J47" s="64">
        <f>F47+G47+H47+I47</f>
        <v>0</v>
      </c>
    </row>
    <row r="48" spans="1:10">
      <c r="A48" s="49">
        <v>1</v>
      </c>
      <c r="B48" s="92"/>
      <c r="C48" s="132"/>
      <c r="D48" s="133"/>
      <c r="E48" s="134"/>
      <c r="F48" s="54"/>
      <c r="G48" s="69">
        <f>E48*((12+1-10)/12)*(0.08/4)</f>
        <v>0</v>
      </c>
      <c r="H48" s="56"/>
      <c r="I48" s="56"/>
      <c r="J48" s="57"/>
    </row>
    <row r="49" spans="1:10" ht="15" customHeight="1">
      <c r="A49" s="49">
        <v>2</v>
      </c>
      <c r="B49" s="92"/>
      <c r="C49" s="51"/>
      <c r="D49" s="133"/>
      <c r="E49" s="134"/>
      <c r="F49" s="66"/>
      <c r="G49" s="69">
        <f>E49*((12+3-10)/12)*(0.08/4)</f>
        <v>0</v>
      </c>
      <c r="H49" s="69"/>
      <c r="I49" s="56"/>
      <c r="J49" s="57"/>
    </row>
    <row r="50" spans="1:10" ht="15" customHeight="1">
      <c r="A50" s="49">
        <v>3</v>
      </c>
      <c r="B50" s="92"/>
      <c r="C50" s="70"/>
      <c r="D50" s="133"/>
      <c r="E50" s="134"/>
      <c r="F50" s="66"/>
      <c r="G50" s="69">
        <f>E50*((12+3-10)/12)*(0.08/4)</f>
        <v>0</v>
      </c>
      <c r="H50" s="69"/>
      <c r="I50" s="56"/>
      <c r="J50" s="57"/>
    </row>
    <row r="51" spans="1:10" ht="15" customHeight="1">
      <c r="A51" s="72" t="s">
        <v>32</v>
      </c>
      <c r="B51" s="60" t="s">
        <v>33</v>
      </c>
      <c r="C51" s="60"/>
      <c r="D51" s="82"/>
      <c r="E51" s="83"/>
      <c r="F51" s="63">
        <f>SUM(F52:F54)</f>
        <v>0</v>
      </c>
      <c r="G51" s="63">
        <f>SUM(G52:G54)</f>
        <v>0</v>
      </c>
      <c r="H51" s="63">
        <f>SUM(H52:H54)</f>
        <v>0</v>
      </c>
      <c r="I51" s="63">
        <f>SUM(I52:I54)</f>
        <v>0</v>
      </c>
      <c r="J51" s="64">
        <f>F51+G51+H51+I51</f>
        <v>0</v>
      </c>
    </row>
    <row r="52" spans="1:10">
      <c r="A52" s="49">
        <v>1</v>
      </c>
      <c r="B52" s="92"/>
      <c r="C52" s="132"/>
      <c r="D52" s="133"/>
      <c r="E52" s="134"/>
      <c r="F52" s="54"/>
      <c r="G52" s="55"/>
      <c r="H52" s="69">
        <f>E52*((12+1-11)/12)*(0.08/4)</f>
        <v>0</v>
      </c>
      <c r="I52" s="56"/>
      <c r="J52" s="57"/>
    </row>
    <row r="53" spans="1:10" ht="15" customHeight="1">
      <c r="A53" s="49">
        <v>2</v>
      </c>
      <c r="B53" s="92"/>
      <c r="C53" s="51"/>
      <c r="D53" s="133"/>
      <c r="E53" s="134"/>
      <c r="F53" s="66"/>
      <c r="G53" s="54"/>
      <c r="H53" s="69">
        <f>E53*((12+3-11)/12)*(0.08/4)</f>
        <v>0</v>
      </c>
      <c r="I53" s="56"/>
      <c r="J53" s="57"/>
    </row>
    <row r="54" spans="1:10" ht="15" customHeight="1">
      <c r="A54" s="49">
        <v>3</v>
      </c>
      <c r="B54" s="92"/>
      <c r="C54" s="70"/>
      <c r="D54" s="133"/>
      <c r="E54" s="134"/>
      <c r="F54" s="66"/>
      <c r="G54" s="54"/>
      <c r="H54" s="69">
        <f>E54*((12+3-11)/12)*(0.08/4)</f>
        <v>0</v>
      </c>
      <c r="I54" s="56"/>
      <c r="J54" s="57"/>
    </row>
    <row r="55" spans="1:10" ht="15" customHeight="1">
      <c r="A55" s="72" t="s">
        <v>34</v>
      </c>
      <c r="B55" s="60" t="s">
        <v>35</v>
      </c>
      <c r="C55" s="60"/>
      <c r="D55" s="82"/>
      <c r="E55" s="83"/>
      <c r="F55" s="63">
        <f>SUM(F56:F58)</f>
        <v>0</v>
      </c>
      <c r="G55" s="63">
        <f>SUM(G56:G58)</f>
        <v>0</v>
      </c>
      <c r="H55" s="63">
        <f>SUM(H56:H58)</f>
        <v>0</v>
      </c>
      <c r="I55" s="63">
        <f>SUM(I56:I58)</f>
        <v>0</v>
      </c>
      <c r="J55" s="64">
        <f>F55+G55+H55+I55</f>
        <v>0</v>
      </c>
    </row>
    <row r="56" spans="1:10">
      <c r="A56" s="49">
        <v>1</v>
      </c>
      <c r="B56" s="92"/>
      <c r="C56" s="132"/>
      <c r="D56" s="133"/>
      <c r="E56" s="134"/>
      <c r="F56" s="54"/>
      <c r="G56" s="55"/>
      <c r="H56" s="56"/>
      <c r="I56" s="69">
        <f>E56*((12+1-12)/12)*(0.08/4)</f>
        <v>0</v>
      </c>
      <c r="J56" s="57"/>
    </row>
    <row r="57" spans="1:10" ht="15" customHeight="1">
      <c r="A57" s="49">
        <v>2</v>
      </c>
      <c r="B57" s="92"/>
      <c r="C57" s="51"/>
      <c r="D57" s="133"/>
      <c r="E57" s="134"/>
      <c r="F57" s="66"/>
      <c r="G57" s="54"/>
      <c r="H57" s="69"/>
      <c r="I57" s="69">
        <f>E57*((12+3-12)/12)*(0.08/4)</f>
        <v>0</v>
      </c>
      <c r="J57" s="57"/>
    </row>
    <row r="58" spans="1:10" ht="15" customHeight="1" thickBot="1">
      <c r="A58" s="49">
        <v>3</v>
      </c>
      <c r="B58" s="92"/>
      <c r="C58" s="70"/>
      <c r="D58" s="133"/>
      <c r="E58" s="134"/>
      <c r="F58" s="66"/>
      <c r="G58" s="54"/>
      <c r="H58" s="69"/>
      <c r="I58" s="69">
        <f>E58*((12+3-12)/12)*(0.08/4)</f>
        <v>0</v>
      </c>
      <c r="J58" s="57"/>
    </row>
    <row r="59" spans="1:10" ht="15.75" thickBot="1">
      <c r="A59" s="35" t="s">
        <v>16</v>
      </c>
      <c r="B59" s="36" t="s">
        <v>487</v>
      </c>
      <c r="C59" s="37"/>
      <c r="D59" s="38"/>
      <c r="E59" s="39"/>
      <c r="F59" s="40">
        <f>F60+F64</f>
        <v>0</v>
      </c>
      <c r="G59" s="40">
        <f>G60+G64</f>
        <v>0</v>
      </c>
      <c r="H59" s="40">
        <f>H60+H64+H68</f>
        <v>0</v>
      </c>
      <c r="I59" s="40">
        <f>I60+I64+I68</f>
        <v>0</v>
      </c>
      <c r="J59" s="41">
        <f>F59+G59+H59+I59</f>
        <v>0</v>
      </c>
    </row>
    <row r="60" spans="1:10" ht="17.25" customHeight="1">
      <c r="A60" s="59" t="s">
        <v>36</v>
      </c>
      <c r="B60" s="60" t="s">
        <v>37</v>
      </c>
      <c r="C60" s="60"/>
      <c r="D60" s="82"/>
      <c r="E60" s="83"/>
      <c r="F60" s="63">
        <f>SUM(F61:F63)</f>
        <v>0</v>
      </c>
      <c r="G60" s="63">
        <f>SUM(G61:G62)</f>
        <v>0</v>
      </c>
      <c r="H60" s="63">
        <f>SUM(H61:H62)</f>
        <v>0</v>
      </c>
      <c r="I60" s="63">
        <f>SUM(I61:I62)</f>
        <v>0</v>
      </c>
      <c r="J60" s="64">
        <f>F60+G60+H60+I60</f>
        <v>0</v>
      </c>
    </row>
    <row r="61" spans="1:10" ht="15" customHeight="1">
      <c r="A61" s="49">
        <v>1</v>
      </c>
      <c r="B61" s="92"/>
      <c r="C61" s="132"/>
      <c r="D61" s="133"/>
      <c r="E61" s="134"/>
      <c r="F61" s="84">
        <f>E61*((12+3-13)/12)*(0.095/4)</f>
        <v>0</v>
      </c>
      <c r="G61" s="54"/>
      <c r="H61" s="69"/>
      <c r="I61" s="56"/>
      <c r="J61" s="57"/>
    </row>
    <row r="62" spans="1:10" ht="15" customHeight="1">
      <c r="A62" s="49">
        <v>2</v>
      </c>
      <c r="B62" s="92"/>
      <c r="C62" s="51"/>
      <c r="D62" s="133"/>
      <c r="E62" s="134"/>
      <c r="F62" s="84">
        <f>E62*((12+3-13)/12)*(0.095/4)</f>
        <v>0</v>
      </c>
      <c r="G62" s="54"/>
      <c r="H62" s="69"/>
      <c r="I62" s="56"/>
      <c r="J62" s="57"/>
    </row>
    <row r="63" spans="1:10" ht="15" customHeight="1">
      <c r="A63" s="49">
        <v>3</v>
      </c>
      <c r="B63" s="92"/>
      <c r="C63" s="70"/>
      <c r="D63" s="133"/>
      <c r="E63" s="134"/>
      <c r="F63" s="84">
        <f>E63*((12+3-13)/12)*(0.095/4)</f>
        <v>0</v>
      </c>
      <c r="G63" s="54"/>
      <c r="H63" s="56"/>
      <c r="I63" s="69"/>
      <c r="J63" s="57"/>
    </row>
    <row r="64" spans="1:10" ht="17.25" customHeight="1">
      <c r="A64" s="72" t="s">
        <v>38</v>
      </c>
      <c r="B64" s="60" t="s">
        <v>39</v>
      </c>
      <c r="C64" s="60"/>
      <c r="D64" s="82"/>
      <c r="E64" s="83"/>
      <c r="F64" s="63">
        <f>SUM(F65:F65)</f>
        <v>0</v>
      </c>
      <c r="G64" s="63">
        <f>SUM(G65:G67)</f>
        <v>0</v>
      </c>
      <c r="H64" s="63">
        <f>SUM(H65:H65)</f>
        <v>0</v>
      </c>
      <c r="I64" s="63">
        <f>SUM(I65:I65)</f>
        <v>0</v>
      </c>
      <c r="J64" s="64">
        <f>F64+G64+H64+I64</f>
        <v>0</v>
      </c>
    </row>
    <row r="65" spans="1:11" ht="15" customHeight="1">
      <c r="A65" s="49">
        <v>1</v>
      </c>
      <c r="B65" s="92"/>
      <c r="C65" s="132"/>
      <c r="D65" s="133"/>
      <c r="E65" s="134"/>
      <c r="F65" s="66"/>
      <c r="G65" s="84">
        <f>E65*((12+3-14)/12)*(0.095/4)</f>
        <v>0</v>
      </c>
      <c r="H65" s="69"/>
      <c r="I65" s="56"/>
      <c r="J65" s="57"/>
    </row>
    <row r="66" spans="1:11" ht="15" customHeight="1">
      <c r="A66" s="49">
        <v>2</v>
      </c>
      <c r="B66" s="92"/>
      <c r="C66" s="51"/>
      <c r="D66" s="133"/>
      <c r="E66" s="134"/>
      <c r="F66" s="66"/>
      <c r="G66" s="84">
        <f>E66*((12+3-14)/12)*(0.095/4)</f>
        <v>0</v>
      </c>
      <c r="H66" s="69"/>
      <c r="I66" s="56"/>
      <c r="J66" s="57"/>
    </row>
    <row r="67" spans="1:11" ht="15" customHeight="1">
      <c r="A67" s="49">
        <v>3</v>
      </c>
      <c r="B67" s="92"/>
      <c r="C67" s="70"/>
      <c r="D67" s="133"/>
      <c r="E67" s="134"/>
      <c r="F67" s="88"/>
      <c r="G67" s="84">
        <f>E67*((12+3-14)/12)*(0.095/4)</f>
        <v>0</v>
      </c>
      <c r="H67" s="89"/>
      <c r="I67" s="95"/>
      <c r="J67" s="90"/>
    </row>
    <row r="68" spans="1:11" ht="15" customHeight="1">
      <c r="A68" s="59" t="s">
        <v>40</v>
      </c>
      <c r="B68" s="60" t="s">
        <v>41</v>
      </c>
      <c r="C68" s="60"/>
      <c r="D68" s="82"/>
      <c r="E68" s="83"/>
      <c r="F68" s="96">
        <f>SUM(F71)</f>
        <v>0</v>
      </c>
      <c r="G68" s="96">
        <f>SUM(G71)</f>
        <v>0</v>
      </c>
      <c r="H68" s="97">
        <f>SUM(H69:H71)</f>
        <v>0</v>
      </c>
      <c r="I68" s="96">
        <f>SUM(I71)</f>
        <v>0</v>
      </c>
      <c r="J68" s="98">
        <f>F68+G68+H68+I68</f>
        <v>0</v>
      </c>
    </row>
    <row r="69" spans="1:11" ht="15" customHeight="1">
      <c r="A69" s="49">
        <v>1</v>
      </c>
      <c r="B69" s="92"/>
      <c r="C69" s="132"/>
      <c r="D69" s="133"/>
      <c r="E69" s="134"/>
      <c r="F69" s="66"/>
      <c r="G69" s="54"/>
      <c r="H69" s="84">
        <f>E69*((12+1-11)/12)*(0.08/4)</f>
        <v>0</v>
      </c>
      <c r="I69" s="69"/>
      <c r="J69" s="57"/>
    </row>
    <row r="70" spans="1:11" ht="15" customHeight="1">
      <c r="A70" s="49">
        <v>2</v>
      </c>
      <c r="B70" s="92"/>
      <c r="C70" s="51"/>
      <c r="D70" s="133"/>
      <c r="E70" s="134"/>
      <c r="F70" s="66"/>
      <c r="G70" s="54"/>
      <c r="H70" s="84">
        <f>E70*((12+3-11)/12)*(0.08/4)</f>
        <v>0</v>
      </c>
      <c r="I70" s="69"/>
      <c r="J70" s="57"/>
    </row>
    <row r="71" spans="1:11" ht="15" customHeight="1">
      <c r="A71" s="49">
        <v>3</v>
      </c>
      <c r="B71" s="92"/>
      <c r="C71" s="70"/>
      <c r="D71" s="133"/>
      <c r="E71" s="134"/>
      <c r="F71" s="99"/>
      <c r="G71" s="99"/>
      <c r="H71" s="100">
        <f>E71*((12+3-11)/12)*(0.08/4)</f>
        <v>0</v>
      </c>
      <c r="I71" s="101"/>
      <c r="J71" s="102"/>
    </row>
    <row r="72" spans="1:11" ht="16.5" customHeight="1" thickBot="1">
      <c r="A72" s="103" t="s">
        <v>42</v>
      </c>
      <c r="B72" s="104" t="s">
        <v>43</v>
      </c>
      <c r="C72" s="105"/>
      <c r="D72" s="106"/>
      <c r="E72" s="107"/>
      <c r="F72" s="108">
        <f>F8+F25+F42+F59</f>
        <v>0</v>
      </c>
      <c r="G72" s="108">
        <f>G8+G25+G42+G59</f>
        <v>0</v>
      </c>
      <c r="H72" s="108">
        <f>H8+H25+H42+H59</f>
        <v>0</v>
      </c>
      <c r="I72" s="108">
        <f>I8+I25+I42+I59</f>
        <v>0</v>
      </c>
      <c r="J72" s="109">
        <f>SUM(F72:I72)</f>
        <v>0</v>
      </c>
      <c r="K72" s="24"/>
    </row>
    <row r="74" spans="1:11" ht="15.75" hidden="1">
      <c r="A74" s="120" t="s">
        <v>473</v>
      </c>
    </row>
    <row r="75" spans="1:11" ht="21" hidden="1" customHeight="1">
      <c r="A75" s="188" t="s">
        <v>474</v>
      </c>
      <c r="B75" s="188"/>
      <c r="C75" s="188"/>
      <c r="D75" s="188"/>
      <c r="E75" s="188"/>
      <c r="F75" s="188"/>
      <c r="G75" s="188"/>
      <c r="H75" s="188"/>
      <c r="I75" s="188"/>
      <c r="J75" s="188"/>
    </row>
    <row r="76" spans="1:11" ht="65.25" hidden="1" customHeight="1">
      <c r="A76" s="188" t="s">
        <v>475</v>
      </c>
      <c r="B76" s="188"/>
      <c r="C76" s="188"/>
      <c r="D76" s="188"/>
      <c r="E76" s="188"/>
      <c r="F76" s="188"/>
      <c r="G76" s="188"/>
      <c r="H76" s="188"/>
      <c r="I76" s="188"/>
      <c r="J76" s="188"/>
    </row>
    <row r="77" spans="1:11" ht="38.25" hidden="1" customHeight="1">
      <c r="A77" s="188" t="s">
        <v>476</v>
      </c>
      <c r="B77" s="188"/>
      <c r="C77" s="188"/>
      <c r="D77" s="188"/>
      <c r="E77" s="188"/>
      <c r="F77" s="188"/>
      <c r="G77" s="188"/>
      <c r="H77" s="188"/>
      <c r="I77" s="188"/>
      <c r="J77" s="188"/>
    </row>
    <row r="78" spans="1:11" ht="29.25" hidden="1" customHeight="1">
      <c r="A78" s="188" t="s">
        <v>477</v>
      </c>
      <c r="B78" s="188"/>
      <c r="C78" s="188"/>
      <c r="D78" s="188"/>
      <c r="E78" s="188"/>
      <c r="F78" s="188"/>
      <c r="G78" s="188"/>
      <c r="H78" s="188"/>
      <c r="I78" s="188"/>
      <c r="J78" s="188"/>
    </row>
    <row r="79" spans="1:11" ht="20.25">
      <c r="B79" s="121"/>
      <c r="C79" s="121"/>
      <c r="D79" s="122"/>
      <c r="E79" s="122"/>
      <c r="F79" s="123"/>
      <c r="G79" s="124"/>
      <c r="H79" s="124"/>
    </row>
    <row r="81" spans="2:8" ht="20.25">
      <c r="B81" s="125"/>
      <c r="C81" s="125"/>
      <c r="D81" s="122"/>
      <c r="E81" s="122"/>
      <c r="F81" s="123"/>
      <c r="G81" s="123"/>
      <c r="H81" s="123"/>
    </row>
    <row r="83" spans="2:8">
      <c r="B83" s="126"/>
      <c r="C83" s="126"/>
      <c r="D83" s="127"/>
      <c r="E83" s="127"/>
      <c r="F83" s="128"/>
      <c r="G83" s="129"/>
    </row>
    <row r="84" spans="2:8">
      <c r="B84" s="126"/>
      <c r="C84" s="126"/>
      <c r="D84" s="126"/>
      <c r="E84" s="126"/>
      <c r="F84" s="130"/>
      <c r="G84" s="131"/>
    </row>
  </sheetData>
  <mergeCells count="12">
    <mergeCell ref="A75:J75"/>
    <mergeCell ref="A76:J76"/>
    <mergeCell ref="A77:J77"/>
    <mergeCell ref="A78:J78"/>
    <mergeCell ref="A2:J2"/>
    <mergeCell ref="A4:K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BF53-82A4-4BBC-BC47-23841A7790DE}">
  <sheetPr>
    <tabColor rgb="FF00B0F0"/>
  </sheetPr>
  <dimension ref="A2:K85"/>
  <sheetViews>
    <sheetView topLeftCell="A31" workbookViewId="0">
      <selection activeCell="B61" sqref="B61"/>
    </sheetView>
  </sheetViews>
  <sheetFormatPr defaultRowHeight="15"/>
  <cols>
    <col min="2" max="2" width="46.85546875" customWidth="1"/>
    <col min="3" max="3" width="31.85546875" customWidth="1"/>
    <col min="4" max="4" width="16.85546875" style="112" customWidth="1"/>
    <col min="5" max="5" width="16.7109375" style="112" customWidth="1"/>
    <col min="6" max="6" width="18.28515625" style="24" customWidth="1"/>
    <col min="7" max="7" width="19.85546875" style="24" customWidth="1"/>
    <col min="8" max="8" width="19.42578125" style="24" customWidth="1"/>
    <col min="9" max="9" width="18.85546875" style="24" customWidth="1"/>
    <col min="10" max="10" width="14.5703125" style="24" customWidth="1"/>
    <col min="258" max="258" width="46.85546875" customWidth="1"/>
    <col min="259" max="259" width="31.85546875" customWidth="1"/>
    <col min="260" max="260" width="16.85546875" customWidth="1"/>
    <col min="261" max="261" width="16.7109375" customWidth="1"/>
    <col min="262" max="262" width="18.28515625" customWidth="1"/>
    <col min="263" max="263" width="19.85546875" customWidth="1"/>
    <col min="264" max="264" width="19.42578125" customWidth="1"/>
    <col min="265" max="265" width="18.85546875" customWidth="1"/>
    <col min="266" max="266" width="14.5703125" customWidth="1"/>
    <col min="514" max="514" width="46.85546875" customWidth="1"/>
    <col min="515" max="515" width="31.85546875" customWidth="1"/>
    <col min="516" max="516" width="16.85546875" customWidth="1"/>
    <col min="517" max="517" width="16.7109375" customWidth="1"/>
    <col min="518" max="518" width="18.28515625" customWidth="1"/>
    <col min="519" max="519" width="19.85546875" customWidth="1"/>
    <col min="520" max="520" width="19.42578125" customWidth="1"/>
    <col min="521" max="521" width="18.85546875" customWidth="1"/>
    <col min="522" max="522" width="14.5703125" customWidth="1"/>
    <col min="770" max="770" width="46.85546875" customWidth="1"/>
    <col min="771" max="771" width="31.85546875" customWidth="1"/>
    <col min="772" max="772" width="16.85546875" customWidth="1"/>
    <col min="773" max="773" width="16.7109375" customWidth="1"/>
    <col min="774" max="774" width="18.28515625" customWidth="1"/>
    <col min="775" max="775" width="19.85546875" customWidth="1"/>
    <col min="776" max="776" width="19.42578125" customWidth="1"/>
    <col min="777" max="777" width="18.85546875" customWidth="1"/>
    <col min="778" max="778" width="14.5703125" customWidth="1"/>
    <col min="1026" max="1026" width="46.85546875" customWidth="1"/>
    <col min="1027" max="1027" width="31.85546875" customWidth="1"/>
    <col min="1028" max="1028" width="16.85546875" customWidth="1"/>
    <col min="1029" max="1029" width="16.7109375" customWidth="1"/>
    <col min="1030" max="1030" width="18.28515625" customWidth="1"/>
    <col min="1031" max="1031" width="19.85546875" customWidth="1"/>
    <col min="1032" max="1032" width="19.42578125" customWidth="1"/>
    <col min="1033" max="1033" width="18.85546875" customWidth="1"/>
    <col min="1034" max="1034" width="14.5703125" customWidth="1"/>
    <col min="1282" max="1282" width="46.85546875" customWidth="1"/>
    <col min="1283" max="1283" width="31.85546875" customWidth="1"/>
    <col min="1284" max="1284" width="16.85546875" customWidth="1"/>
    <col min="1285" max="1285" width="16.7109375" customWidth="1"/>
    <col min="1286" max="1286" width="18.28515625" customWidth="1"/>
    <col min="1287" max="1287" width="19.85546875" customWidth="1"/>
    <col min="1288" max="1288" width="19.42578125" customWidth="1"/>
    <col min="1289" max="1289" width="18.85546875" customWidth="1"/>
    <col min="1290" max="1290" width="14.5703125" customWidth="1"/>
    <col min="1538" max="1538" width="46.85546875" customWidth="1"/>
    <col min="1539" max="1539" width="31.85546875" customWidth="1"/>
    <col min="1540" max="1540" width="16.85546875" customWidth="1"/>
    <col min="1541" max="1541" width="16.7109375" customWidth="1"/>
    <col min="1542" max="1542" width="18.28515625" customWidth="1"/>
    <col min="1543" max="1543" width="19.85546875" customWidth="1"/>
    <col min="1544" max="1544" width="19.42578125" customWidth="1"/>
    <col min="1545" max="1545" width="18.85546875" customWidth="1"/>
    <col min="1546" max="1546" width="14.5703125" customWidth="1"/>
    <col min="1794" max="1794" width="46.85546875" customWidth="1"/>
    <col min="1795" max="1795" width="31.85546875" customWidth="1"/>
    <col min="1796" max="1796" width="16.85546875" customWidth="1"/>
    <col min="1797" max="1797" width="16.7109375" customWidth="1"/>
    <col min="1798" max="1798" width="18.28515625" customWidth="1"/>
    <col min="1799" max="1799" width="19.85546875" customWidth="1"/>
    <col min="1800" max="1800" width="19.42578125" customWidth="1"/>
    <col min="1801" max="1801" width="18.85546875" customWidth="1"/>
    <col min="1802" max="1802" width="14.5703125" customWidth="1"/>
    <col min="2050" max="2050" width="46.85546875" customWidth="1"/>
    <col min="2051" max="2051" width="31.85546875" customWidth="1"/>
    <col min="2052" max="2052" width="16.85546875" customWidth="1"/>
    <col min="2053" max="2053" width="16.7109375" customWidth="1"/>
    <col min="2054" max="2054" width="18.28515625" customWidth="1"/>
    <col min="2055" max="2055" width="19.85546875" customWidth="1"/>
    <col min="2056" max="2056" width="19.42578125" customWidth="1"/>
    <col min="2057" max="2057" width="18.85546875" customWidth="1"/>
    <col min="2058" max="2058" width="14.5703125" customWidth="1"/>
    <col min="2306" max="2306" width="46.85546875" customWidth="1"/>
    <col min="2307" max="2307" width="31.85546875" customWidth="1"/>
    <col min="2308" max="2308" width="16.85546875" customWidth="1"/>
    <col min="2309" max="2309" width="16.7109375" customWidth="1"/>
    <col min="2310" max="2310" width="18.28515625" customWidth="1"/>
    <col min="2311" max="2311" width="19.85546875" customWidth="1"/>
    <col min="2312" max="2312" width="19.42578125" customWidth="1"/>
    <col min="2313" max="2313" width="18.85546875" customWidth="1"/>
    <col min="2314" max="2314" width="14.5703125" customWidth="1"/>
    <col min="2562" max="2562" width="46.85546875" customWidth="1"/>
    <col min="2563" max="2563" width="31.85546875" customWidth="1"/>
    <col min="2564" max="2564" width="16.85546875" customWidth="1"/>
    <col min="2565" max="2565" width="16.7109375" customWidth="1"/>
    <col min="2566" max="2566" width="18.28515625" customWidth="1"/>
    <col min="2567" max="2567" width="19.85546875" customWidth="1"/>
    <col min="2568" max="2568" width="19.42578125" customWidth="1"/>
    <col min="2569" max="2569" width="18.85546875" customWidth="1"/>
    <col min="2570" max="2570" width="14.5703125" customWidth="1"/>
    <col min="2818" max="2818" width="46.85546875" customWidth="1"/>
    <col min="2819" max="2819" width="31.85546875" customWidth="1"/>
    <col min="2820" max="2820" width="16.85546875" customWidth="1"/>
    <col min="2821" max="2821" width="16.7109375" customWidth="1"/>
    <col min="2822" max="2822" width="18.28515625" customWidth="1"/>
    <col min="2823" max="2823" width="19.85546875" customWidth="1"/>
    <col min="2824" max="2824" width="19.42578125" customWidth="1"/>
    <col min="2825" max="2825" width="18.85546875" customWidth="1"/>
    <col min="2826" max="2826" width="14.5703125" customWidth="1"/>
    <col min="3074" max="3074" width="46.85546875" customWidth="1"/>
    <col min="3075" max="3075" width="31.85546875" customWidth="1"/>
    <col min="3076" max="3076" width="16.85546875" customWidth="1"/>
    <col min="3077" max="3077" width="16.7109375" customWidth="1"/>
    <col min="3078" max="3078" width="18.28515625" customWidth="1"/>
    <col min="3079" max="3079" width="19.85546875" customWidth="1"/>
    <col min="3080" max="3080" width="19.42578125" customWidth="1"/>
    <col min="3081" max="3081" width="18.85546875" customWidth="1"/>
    <col min="3082" max="3082" width="14.5703125" customWidth="1"/>
    <col min="3330" max="3330" width="46.85546875" customWidth="1"/>
    <col min="3331" max="3331" width="31.85546875" customWidth="1"/>
    <col min="3332" max="3332" width="16.85546875" customWidth="1"/>
    <col min="3333" max="3333" width="16.7109375" customWidth="1"/>
    <col min="3334" max="3334" width="18.28515625" customWidth="1"/>
    <col min="3335" max="3335" width="19.85546875" customWidth="1"/>
    <col min="3336" max="3336" width="19.42578125" customWidth="1"/>
    <col min="3337" max="3337" width="18.85546875" customWidth="1"/>
    <col min="3338" max="3338" width="14.5703125" customWidth="1"/>
    <col min="3586" max="3586" width="46.85546875" customWidth="1"/>
    <col min="3587" max="3587" width="31.85546875" customWidth="1"/>
    <col min="3588" max="3588" width="16.85546875" customWidth="1"/>
    <col min="3589" max="3589" width="16.7109375" customWidth="1"/>
    <col min="3590" max="3590" width="18.28515625" customWidth="1"/>
    <col min="3591" max="3591" width="19.85546875" customWidth="1"/>
    <col min="3592" max="3592" width="19.42578125" customWidth="1"/>
    <col min="3593" max="3593" width="18.85546875" customWidth="1"/>
    <col min="3594" max="3594" width="14.5703125" customWidth="1"/>
    <col min="3842" max="3842" width="46.85546875" customWidth="1"/>
    <col min="3843" max="3843" width="31.85546875" customWidth="1"/>
    <col min="3844" max="3844" width="16.85546875" customWidth="1"/>
    <col min="3845" max="3845" width="16.7109375" customWidth="1"/>
    <col min="3846" max="3846" width="18.28515625" customWidth="1"/>
    <col min="3847" max="3847" width="19.85546875" customWidth="1"/>
    <col min="3848" max="3848" width="19.42578125" customWidth="1"/>
    <col min="3849" max="3849" width="18.85546875" customWidth="1"/>
    <col min="3850" max="3850" width="14.5703125" customWidth="1"/>
    <col min="4098" max="4098" width="46.85546875" customWidth="1"/>
    <col min="4099" max="4099" width="31.85546875" customWidth="1"/>
    <col min="4100" max="4100" width="16.85546875" customWidth="1"/>
    <col min="4101" max="4101" width="16.7109375" customWidth="1"/>
    <col min="4102" max="4102" width="18.28515625" customWidth="1"/>
    <col min="4103" max="4103" width="19.85546875" customWidth="1"/>
    <col min="4104" max="4104" width="19.42578125" customWidth="1"/>
    <col min="4105" max="4105" width="18.85546875" customWidth="1"/>
    <col min="4106" max="4106" width="14.5703125" customWidth="1"/>
    <col min="4354" max="4354" width="46.85546875" customWidth="1"/>
    <col min="4355" max="4355" width="31.85546875" customWidth="1"/>
    <col min="4356" max="4356" width="16.85546875" customWidth="1"/>
    <col min="4357" max="4357" width="16.7109375" customWidth="1"/>
    <col min="4358" max="4358" width="18.28515625" customWidth="1"/>
    <col min="4359" max="4359" width="19.85546875" customWidth="1"/>
    <col min="4360" max="4360" width="19.42578125" customWidth="1"/>
    <col min="4361" max="4361" width="18.85546875" customWidth="1"/>
    <col min="4362" max="4362" width="14.5703125" customWidth="1"/>
    <col min="4610" max="4610" width="46.85546875" customWidth="1"/>
    <col min="4611" max="4611" width="31.85546875" customWidth="1"/>
    <col min="4612" max="4612" width="16.85546875" customWidth="1"/>
    <col min="4613" max="4613" width="16.7109375" customWidth="1"/>
    <col min="4614" max="4614" width="18.28515625" customWidth="1"/>
    <col min="4615" max="4615" width="19.85546875" customWidth="1"/>
    <col min="4616" max="4616" width="19.42578125" customWidth="1"/>
    <col min="4617" max="4617" width="18.85546875" customWidth="1"/>
    <col min="4618" max="4618" width="14.5703125" customWidth="1"/>
    <col min="4866" max="4866" width="46.85546875" customWidth="1"/>
    <col min="4867" max="4867" width="31.85546875" customWidth="1"/>
    <col min="4868" max="4868" width="16.85546875" customWidth="1"/>
    <col min="4869" max="4869" width="16.7109375" customWidth="1"/>
    <col min="4870" max="4870" width="18.28515625" customWidth="1"/>
    <col min="4871" max="4871" width="19.85546875" customWidth="1"/>
    <col min="4872" max="4872" width="19.42578125" customWidth="1"/>
    <col min="4873" max="4873" width="18.85546875" customWidth="1"/>
    <col min="4874" max="4874" width="14.5703125" customWidth="1"/>
    <col min="5122" max="5122" width="46.85546875" customWidth="1"/>
    <col min="5123" max="5123" width="31.85546875" customWidth="1"/>
    <col min="5124" max="5124" width="16.85546875" customWidth="1"/>
    <col min="5125" max="5125" width="16.7109375" customWidth="1"/>
    <col min="5126" max="5126" width="18.28515625" customWidth="1"/>
    <col min="5127" max="5127" width="19.85546875" customWidth="1"/>
    <col min="5128" max="5128" width="19.42578125" customWidth="1"/>
    <col min="5129" max="5129" width="18.85546875" customWidth="1"/>
    <col min="5130" max="5130" width="14.5703125" customWidth="1"/>
    <col min="5378" max="5378" width="46.85546875" customWidth="1"/>
    <col min="5379" max="5379" width="31.85546875" customWidth="1"/>
    <col min="5380" max="5380" width="16.85546875" customWidth="1"/>
    <col min="5381" max="5381" width="16.7109375" customWidth="1"/>
    <col min="5382" max="5382" width="18.28515625" customWidth="1"/>
    <col min="5383" max="5383" width="19.85546875" customWidth="1"/>
    <col min="5384" max="5384" width="19.42578125" customWidth="1"/>
    <col min="5385" max="5385" width="18.85546875" customWidth="1"/>
    <col min="5386" max="5386" width="14.5703125" customWidth="1"/>
    <col min="5634" max="5634" width="46.85546875" customWidth="1"/>
    <col min="5635" max="5635" width="31.85546875" customWidth="1"/>
    <col min="5636" max="5636" width="16.85546875" customWidth="1"/>
    <col min="5637" max="5637" width="16.7109375" customWidth="1"/>
    <col min="5638" max="5638" width="18.28515625" customWidth="1"/>
    <col min="5639" max="5639" width="19.85546875" customWidth="1"/>
    <col min="5640" max="5640" width="19.42578125" customWidth="1"/>
    <col min="5641" max="5641" width="18.85546875" customWidth="1"/>
    <col min="5642" max="5642" width="14.5703125" customWidth="1"/>
    <col min="5890" max="5890" width="46.85546875" customWidth="1"/>
    <col min="5891" max="5891" width="31.85546875" customWidth="1"/>
    <col min="5892" max="5892" width="16.85546875" customWidth="1"/>
    <col min="5893" max="5893" width="16.7109375" customWidth="1"/>
    <col min="5894" max="5894" width="18.28515625" customWidth="1"/>
    <col min="5895" max="5895" width="19.85546875" customWidth="1"/>
    <col min="5896" max="5896" width="19.42578125" customWidth="1"/>
    <col min="5897" max="5897" width="18.85546875" customWidth="1"/>
    <col min="5898" max="5898" width="14.5703125" customWidth="1"/>
    <col min="6146" max="6146" width="46.85546875" customWidth="1"/>
    <col min="6147" max="6147" width="31.85546875" customWidth="1"/>
    <col min="6148" max="6148" width="16.85546875" customWidth="1"/>
    <col min="6149" max="6149" width="16.7109375" customWidth="1"/>
    <col min="6150" max="6150" width="18.28515625" customWidth="1"/>
    <col min="6151" max="6151" width="19.85546875" customWidth="1"/>
    <col min="6152" max="6152" width="19.42578125" customWidth="1"/>
    <col min="6153" max="6153" width="18.85546875" customWidth="1"/>
    <col min="6154" max="6154" width="14.5703125" customWidth="1"/>
    <col min="6402" max="6402" width="46.85546875" customWidth="1"/>
    <col min="6403" max="6403" width="31.85546875" customWidth="1"/>
    <col min="6404" max="6404" width="16.85546875" customWidth="1"/>
    <col min="6405" max="6405" width="16.7109375" customWidth="1"/>
    <col min="6406" max="6406" width="18.28515625" customWidth="1"/>
    <col min="6407" max="6407" width="19.85546875" customWidth="1"/>
    <col min="6408" max="6408" width="19.42578125" customWidth="1"/>
    <col min="6409" max="6409" width="18.85546875" customWidth="1"/>
    <col min="6410" max="6410" width="14.5703125" customWidth="1"/>
    <col min="6658" max="6658" width="46.85546875" customWidth="1"/>
    <col min="6659" max="6659" width="31.85546875" customWidth="1"/>
    <col min="6660" max="6660" width="16.85546875" customWidth="1"/>
    <col min="6661" max="6661" width="16.7109375" customWidth="1"/>
    <col min="6662" max="6662" width="18.28515625" customWidth="1"/>
    <col min="6663" max="6663" width="19.85546875" customWidth="1"/>
    <col min="6664" max="6664" width="19.42578125" customWidth="1"/>
    <col min="6665" max="6665" width="18.85546875" customWidth="1"/>
    <col min="6666" max="6666" width="14.5703125" customWidth="1"/>
    <col min="6914" max="6914" width="46.85546875" customWidth="1"/>
    <col min="6915" max="6915" width="31.85546875" customWidth="1"/>
    <col min="6916" max="6916" width="16.85546875" customWidth="1"/>
    <col min="6917" max="6917" width="16.7109375" customWidth="1"/>
    <col min="6918" max="6918" width="18.28515625" customWidth="1"/>
    <col min="6919" max="6919" width="19.85546875" customWidth="1"/>
    <col min="6920" max="6920" width="19.42578125" customWidth="1"/>
    <col min="6921" max="6921" width="18.85546875" customWidth="1"/>
    <col min="6922" max="6922" width="14.5703125" customWidth="1"/>
    <col min="7170" max="7170" width="46.85546875" customWidth="1"/>
    <col min="7171" max="7171" width="31.85546875" customWidth="1"/>
    <col min="7172" max="7172" width="16.85546875" customWidth="1"/>
    <col min="7173" max="7173" width="16.7109375" customWidth="1"/>
    <col min="7174" max="7174" width="18.28515625" customWidth="1"/>
    <col min="7175" max="7175" width="19.85546875" customWidth="1"/>
    <col min="7176" max="7176" width="19.42578125" customWidth="1"/>
    <col min="7177" max="7177" width="18.85546875" customWidth="1"/>
    <col min="7178" max="7178" width="14.5703125" customWidth="1"/>
    <col min="7426" max="7426" width="46.85546875" customWidth="1"/>
    <col min="7427" max="7427" width="31.85546875" customWidth="1"/>
    <col min="7428" max="7428" width="16.85546875" customWidth="1"/>
    <col min="7429" max="7429" width="16.7109375" customWidth="1"/>
    <col min="7430" max="7430" width="18.28515625" customWidth="1"/>
    <col min="7431" max="7431" width="19.85546875" customWidth="1"/>
    <col min="7432" max="7432" width="19.42578125" customWidth="1"/>
    <col min="7433" max="7433" width="18.85546875" customWidth="1"/>
    <col min="7434" max="7434" width="14.5703125" customWidth="1"/>
    <col min="7682" max="7682" width="46.85546875" customWidth="1"/>
    <col min="7683" max="7683" width="31.85546875" customWidth="1"/>
    <col min="7684" max="7684" width="16.85546875" customWidth="1"/>
    <col min="7685" max="7685" width="16.7109375" customWidth="1"/>
    <col min="7686" max="7686" width="18.28515625" customWidth="1"/>
    <col min="7687" max="7687" width="19.85546875" customWidth="1"/>
    <col min="7688" max="7688" width="19.42578125" customWidth="1"/>
    <col min="7689" max="7689" width="18.85546875" customWidth="1"/>
    <col min="7690" max="7690" width="14.5703125" customWidth="1"/>
    <col min="7938" max="7938" width="46.85546875" customWidth="1"/>
    <col min="7939" max="7939" width="31.85546875" customWidth="1"/>
    <col min="7940" max="7940" width="16.85546875" customWidth="1"/>
    <col min="7941" max="7941" width="16.7109375" customWidth="1"/>
    <col min="7942" max="7942" width="18.28515625" customWidth="1"/>
    <col min="7943" max="7943" width="19.85546875" customWidth="1"/>
    <col min="7944" max="7944" width="19.42578125" customWidth="1"/>
    <col min="7945" max="7945" width="18.85546875" customWidth="1"/>
    <col min="7946" max="7946" width="14.5703125" customWidth="1"/>
    <col min="8194" max="8194" width="46.85546875" customWidth="1"/>
    <col min="8195" max="8195" width="31.85546875" customWidth="1"/>
    <col min="8196" max="8196" width="16.85546875" customWidth="1"/>
    <col min="8197" max="8197" width="16.7109375" customWidth="1"/>
    <col min="8198" max="8198" width="18.28515625" customWidth="1"/>
    <col min="8199" max="8199" width="19.85546875" customWidth="1"/>
    <col min="8200" max="8200" width="19.42578125" customWidth="1"/>
    <col min="8201" max="8201" width="18.85546875" customWidth="1"/>
    <col min="8202" max="8202" width="14.5703125" customWidth="1"/>
    <col min="8450" max="8450" width="46.85546875" customWidth="1"/>
    <col min="8451" max="8451" width="31.85546875" customWidth="1"/>
    <col min="8452" max="8452" width="16.85546875" customWidth="1"/>
    <col min="8453" max="8453" width="16.7109375" customWidth="1"/>
    <col min="8454" max="8454" width="18.28515625" customWidth="1"/>
    <col min="8455" max="8455" width="19.85546875" customWidth="1"/>
    <col min="8456" max="8456" width="19.42578125" customWidth="1"/>
    <col min="8457" max="8457" width="18.85546875" customWidth="1"/>
    <col min="8458" max="8458" width="14.5703125" customWidth="1"/>
    <col min="8706" max="8706" width="46.85546875" customWidth="1"/>
    <col min="8707" max="8707" width="31.85546875" customWidth="1"/>
    <col min="8708" max="8708" width="16.85546875" customWidth="1"/>
    <col min="8709" max="8709" width="16.7109375" customWidth="1"/>
    <col min="8710" max="8710" width="18.28515625" customWidth="1"/>
    <col min="8711" max="8711" width="19.85546875" customWidth="1"/>
    <col min="8712" max="8712" width="19.42578125" customWidth="1"/>
    <col min="8713" max="8713" width="18.85546875" customWidth="1"/>
    <col min="8714" max="8714" width="14.5703125" customWidth="1"/>
    <col min="8962" max="8962" width="46.85546875" customWidth="1"/>
    <col min="8963" max="8963" width="31.85546875" customWidth="1"/>
    <col min="8964" max="8964" width="16.85546875" customWidth="1"/>
    <col min="8965" max="8965" width="16.7109375" customWidth="1"/>
    <col min="8966" max="8966" width="18.28515625" customWidth="1"/>
    <col min="8967" max="8967" width="19.85546875" customWidth="1"/>
    <col min="8968" max="8968" width="19.42578125" customWidth="1"/>
    <col min="8969" max="8969" width="18.85546875" customWidth="1"/>
    <col min="8970" max="8970" width="14.5703125" customWidth="1"/>
    <col min="9218" max="9218" width="46.85546875" customWidth="1"/>
    <col min="9219" max="9219" width="31.85546875" customWidth="1"/>
    <col min="9220" max="9220" width="16.85546875" customWidth="1"/>
    <col min="9221" max="9221" width="16.7109375" customWidth="1"/>
    <col min="9222" max="9222" width="18.28515625" customWidth="1"/>
    <col min="9223" max="9223" width="19.85546875" customWidth="1"/>
    <col min="9224" max="9224" width="19.42578125" customWidth="1"/>
    <col min="9225" max="9225" width="18.85546875" customWidth="1"/>
    <col min="9226" max="9226" width="14.5703125" customWidth="1"/>
    <col min="9474" max="9474" width="46.85546875" customWidth="1"/>
    <col min="9475" max="9475" width="31.85546875" customWidth="1"/>
    <col min="9476" max="9476" width="16.85546875" customWidth="1"/>
    <col min="9477" max="9477" width="16.7109375" customWidth="1"/>
    <col min="9478" max="9478" width="18.28515625" customWidth="1"/>
    <col min="9479" max="9479" width="19.85546875" customWidth="1"/>
    <col min="9480" max="9480" width="19.42578125" customWidth="1"/>
    <col min="9481" max="9481" width="18.85546875" customWidth="1"/>
    <col min="9482" max="9482" width="14.5703125" customWidth="1"/>
    <col min="9730" max="9730" width="46.85546875" customWidth="1"/>
    <col min="9731" max="9731" width="31.85546875" customWidth="1"/>
    <col min="9732" max="9732" width="16.85546875" customWidth="1"/>
    <col min="9733" max="9733" width="16.7109375" customWidth="1"/>
    <col min="9734" max="9734" width="18.28515625" customWidth="1"/>
    <col min="9735" max="9735" width="19.85546875" customWidth="1"/>
    <col min="9736" max="9736" width="19.42578125" customWidth="1"/>
    <col min="9737" max="9737" width="18.85546875" customWidth="1"/>
    <col min="9738" max="9738" width="14.5703125" customWidth="1"/>
    <col min="9986" max="9986" width="46.85546875" customWidth="1"/>
    <col min="9987" max="9987" width="31.85546875" customWidth="1"/>
    <col min="9988" max="9988" width="16.85546875" customWidth="1"/>
    <col min="9989" max="9989" width="16.7109375" customWidth="1"/>
    <col min="9990" max="9990" width="18.28515625" customWidth="1"/>
    <col min="9991" max="9991" width="19.85546875" customWidth="1"/>
    <col min="9992" max="9992" width="19.42578125" customWidth="1"/>
    <col min="9993" max="9993" width="18.85546875" customWidth="1"/>
    <col min="9994" max="9994" width="14.5703125" customWidth="1"/>
    <col min="10242" max="10242" width="46.85546875" customWidth="1"/>
    <col min="10243" max="10243" width="31.85546875" customWidth="1"/>
    <col min="10244" max="10244" width="16.85546875" customWidth="1"/>
    <col min="10245" max="10245" width="16.7109375" customWidth="1"/>
    <col min="10246" max="10246" width="18.28515625" customWidth="1"/>
    <col min="10247" max="10247" width="19.85546875" customWidth="1"/>
    <col min="10248" max="10248" width="19.42578125" customWidth="1"/>
    <col min="10249" max="10249" width="18.85546875" customWidth="1"/>
    <col min="10250" max="10250" width="14.5703125" customWidth="1"/>
    <col min="10498" max="10498" width="46.85546875" customWidth="1"/>
    <col min="10499" max="10499" width="31.85546875" customWidth="1"/>
    <col min="10500" max="10500" width="16.85546875" customWidth="1"/>
    <col min="10501" max="10501" width="16.7109375" customWidth="1"/>
    <col min="10502" max="10502" width="18.28515625" customWidth="1"/>
    <col min="10503" max="10503" width="19.85546875" customWidth="1"/>
    <col min="10504" max="10504" width="19.42578125" customWidth="1"/>
    <col min="10505" max="10505" width="18.85546875" customWidth="1"/>
    <col min="10506" max="10506" width="14.5703125" customWidth="1"/>
    <col min="10754" max="10754" width="46.85546875" customWidth="1"/>
    <col min="10755" max="10755" width="31.85546875" customWidth="1"/>
    <col min="10756" max="10756" width="16.85546875" customWidth="1"/>
    <col min="10757" max="10757" width="16.7109375" customWidth="1"/>
    <col min="10758" max="10758" width="18.28515625" customWidth="1"/>
    <col min="10759" max="10759" width="19.85546875" customWidth="1"/>
    <col min="10760" max="10760" width="19.42578125" customWidth="1"/>
    <col min="10761" max="10761" width="18.85546875" customWidth="1"/>
    <col min="10762" max="10762" width="14.5703125" customWidth="1"/>
    <col min="11010" max="11010" width="46.85546875" customWidth="1"/>
    <col min="11011" max="11011" width="31.85546875" customWidth="1"/>
    <col min="11012" max="11012" width="16.85546875" customWidth="1"/>
    <col min="11013" max="11013" width="16.7109375" customWidth="1"/>
    <col min="11014" max="11014" width="18.28515625" customWidth="1"/>
    <col min="11015" max="11015" width="19.85546875" customWidth="1"/>
    <col min="11016" max="11016" width="19.42578125" customWidth="1"/>
    <col min="11017" max="11017" width="18.85546875" customWidth="1"/>
    <col min="11018" max="11018" width="14.5703125" customWidth="1"/>
    <col min="11266" max="11266" width="46.85546875" customWidth="1"/>
    <col min="11267" max="11267" width="31.85546875" customWidth="1"/>
    <col min="11268" max="11268" width="16.85546875" customWidth="1"/>
    <col min="11269" max="11269" width="16.7109375" customWidth="1"/>
    <col min="11270" max="11270" width="18.28515625" customWidth="1"/>
    <col min="11271" max="11271" width="19.85546875" customWidth="1"/>
    <col min="11272" max="11272" width="19.42578125" customWidth="1"/>
    <col min="11273" max="11273" width="18.85546875" customWidth="1"/>
    <col min="11274" max="11274" width="14.5703125" customWidth="1"/>
    <col min="11522" max="11522" width="46.85546875" customWidth="1"/>
    <col min="11523" max="11523" width="31.85546875" customWidth="1"/>
    <col min="11524" max="11524" width="16.85546875" customWidth="1"/>
    <col min="11525" max="11525" width="16.7109375" customWidth="1"/>
    <col min="11526" max="11526" width="18.28515625" customWidth="1"/>
    <col min="11527" max="11527" width="19.85546875" customWidth="1"/>
    <col min="11528" max="11528" width="19.42578125" customWidth="1"/>
    <col min="11529" max="11529" width="18.85546875" customWidth="1"/>
    <col min="11530" max="11530" width="14.5703125" customWidth="1"/>
    <col min="11778" max="11778" width="46.85546875" customWidth="1"/>
    <col min="11779" max="11779" width="31.85546875" customWidth="1"/>
    <col min="11780" max="11780" width="16.85546875" customWidth="1"/>
    <col min="11781" max="11781" width="16.7109375" customWidth="1"/>
    <col min="11782" max="11782" width="18.28515625" customWidth="1"/>
    <col min="11783" max="11783" width="19.85546875" customWidth="1"/>
    <col min="11784" max="11784" width="19.42578125" customWidth="1"/>
    <col min="11785" max="11785" width="18.85546875" customWidth="1"/>
    <col min="11786" max="11786" width="14.5703125" customWidth="1"/>
    <col min="12034" max="12034" width="46.85546875" customWidth="1"/>
    <col min="12035" max="12035" width="31.85546875" customWidth="1"/>
    <col min="12036" max="12036" width="16.85546875" customWidth="1"/>
    <col min="12037" max="12037" width="16.7109375" customWidth="1"/>
    <col min="12038" max="12038" width="18.28515625" customWidth="1"/>
    <col min="12039" max="12039" width="19.85546875" customWidth="1"/>
    <col min="12040" max="12040" width="19.42578125" customWidth="1"/>
    <col min="12041" max="12041" width="18.85546875" customWidth="1"/>
    <col min="12042" max="12042" width="14.5703125" customWidth="1"/>
    <col min="12290" max="12290" width="46.85546875" customWidth="1"/>
    <col min="12291" max="12291" width="31.85546875" customWidth="1"/>
    <col min="12292" max="12292" width="16.85546875" customWidth="1"/>
    <col min="12293" max="12293" width="16.7109375" customWidth="1"/>
    <col min="12294" max="12294" width="18.28515625" customWidth="1"/>
    <col min="12295" max="12295" width="19.85546875" customWidth="1"/>
    <col min="12296" max="12296" width="19.42578125" customWidth="1"/>
    <col min="12297" max="12297" width="18.85546875" customWidth="1"/>
    <col min="12298" max="12298" width="14.5703125" customWidth="1"/>
    <col min="12546" max="12546" width="46.85546875" customWidth="1"/>
    <col min="12547" max="12547" width="31.85546875" customWidth="1"/>
    <col min="12548" max="12548" width="16.85546875" customWidth="1"/>
    <col min="12549" max="12549" width="16.7109375" customWidth="1"/>
    <col min="12550" max="12550" width="18.28515625" customWidth="1"/>
    <col min="12551" max="12551" width="19.85546875" customWidth="1"/>
    <col min="12552" max="12552" width="19.42578125" customWidth="1"/>
    <col min="12553" max="12553" width="18.85546875" customWidth="1"/>
    <col min="12554" max="12554" width="14.5703125" customWidth="1"/>
    <col min="12802" max="12802" width="46.85546875" customWidth="1"/>
    <col min="12803" max="12803" width="31.85546875" customWidth="1"/>
    <col min="12804" max="12804" width="16.85546875" customWidth="1"/>
    <col min="12805" max="12805" width="16.7109375" customWidth="1"/>
    <col min="12806" max="12806" width="18.28515625" customWidth="1"/>
    <col min="12807" max="12807" width="19.85546875" customWidth="1"/>
    <col min="12808" max="12808" width="19.42578125" customWidth="1"/>
    <col min="12809" max="12809" width="18.85546875" customWidth="1"/>
    <col min="12810" max="12810" width="14.5703125" customWidth="1"/>
    <col min="13058" max="13058" width="46.85546875" customWidth="1"/>
    <col min="13059" max="13059" width="31.85546875" customWidth="1"/>
    <col min="13060" max="13060" width="16.85546875" customWidth="1"/>
    <col min="13061" max="13061" width="16.7109375" customWidth="1"/>
    <col min="13062" max="13062" width="18.28515625" customWidth="1"/>
    <col min="13063" max="13063" width="19.85546875" customWidth="1"/>
    <col min="13064" max="13064" width="19.42578125" customWidth="1"/>
    <col min="13065" max="13065" width="18.85546875" customWidth="1"/>
    <col min="13066" max="13066" width="14.5703125" customWidth="1"/>
    <col min="13314" max="13314" width="46.85546875" customWidth="1"/>
    <col min="13315" max="13315" width="31.85546875" customWidth="1"/>
    <col min="13316" max="13316" width="16.85546875" customWidth="1"/>
    <col min="13317" max="13317" width="16.7109375" customWidth="1"/>
    <col min="13318" max="13318" width="18.28515625" customWidth="1"/>
    <col min="13319" max="13319" width="19.85546875" customWidth="1"/>
    <col min="13320" max="13320" width="19.42578125" customWidth="1"/>
    <col min="13321" max="13321" width="18.85546875" customWidth="1"/>
    <col min="13322" max="13322" width="14.5703125" customWidth="1"/>
    <col min="13570" max="13570" width="46.85546875" customWidth="1"/>
    <col min="13571" max="13571" width="31.85546875" customWidth="1"/>
    <col min="13572" max="13572" width="16.85546875" customWidth="1"/>
    <col min="13573" max="13573" width="16.7109375" customWidth="1"/>
    <col min="13574" max="13574" width="18.28515625" customWidth="1"/>
    <col min="13575" max="13575" width="19.85546875" customWidth="1"/>
    <col min="13576" max="13576" width="19.42578125" customWidth="1"/>
    <col min="13577" max="13577" width="18.85546875" customWidth="1"/>
    <col min="13578" max="13578" width="14.5703125" customWidth="1"/>
    <col min="13826" max="13826" width="46.85546875" customWidth="1"/>
    <col min="13827" max="13827" width="31.85546875" customWidth="1"/>
    <col min="13828" max="13828" width="16.85546875" customWidth="1"/>
    <col min="13829" max="13829" width="16.7109375" customWidth="1"/>
    <col min="13830" max="13830" width="18.28515625" customWidth="1"/>
    <col min="13831" max="13831" width="19.85546875" customWidth="1"/>
    <col min="13832" max="13832" width="19.42578125" customWidth="1"/>
    <col min="13833" max="13833" width="18.85546875" customWidth="1"/>
    <col min="13834" max="13834" width="14.5703125" customWidth="1"/>
    <col min="14082" max="14082" width="46.85546875" customWidth="1"/>
    <col min="14083" max="14083" width="31.85546875" customWidth="1"/>
    <col min="14084" max="14084" width="16.85546875" customWidth="1"/>
    <col min="14085" max="14085" width="16.7109375" customWidth="1"/>
    <col min="14086" max="14086" width="18.28515625" customWidth="1"/>
    <col min="14087" max="14087" width="19.85546875" customWidth="1"/>
    <col min="14088" max="14088" width="19.42578125" customWidth="1"/>
    <col min="14089" max="14089" width="18.85546875" customWidth="1"/>
    <col min="14090" max="14090" width="14.5703125" customWidth="1"/>
    <col min="14338" max="14338" width="46.85546875" customWidth="1"/>
    <col min="14339" max="14339" width="31.85546875" customWidth="1"/>
    <col min="14340" max="14340" width="16.85546875" customWidth="1"/>
    <col min="14341" max="14341" width="16.7109375" customWidth="1"/>
    <col min="14342" max="14342" width="18.28515625" customWidth="1"/>
    <col min="14343" max="14343" width="19.85546875" customWidth="1"/>
    <col min="14344" max="14344" width="19.42578125" customWidth="1"/>
    <col min="14345" max="14345" width="18.85546875" customWidth="1"/>
    <col min="14346" max="14346" width="14.5703125" customWidth="1"/>
    <col min="14594" max="14594" width="46.85546875" customWidth="1"/>
    <col min="14595" max="14595" width="31.85546875" customWidth="1"/>
    <col min="14596" max="14596" width="16.85546875" customWidth="1"/>
    <col min="14597" max="14597" width="16.7109375" customWidth="1"/>
    <col min="14598" max="14598" width="18.28515625" customWidth="1"/>
    <col min="14599" max="14599" width="19.85546875" customWidth="1"/>
    <col min="14600" max="14600" width="19.42578125" customWidth="1"/>
    <col min="14601" max="14601" width="18.85546875" customWidth="1"/>
    <col min="14602" max="14602" width="14.5703125" customWidth="1"/>
    <col min="14850" max="14850" width="46.85546875" customWidth="1"/>
    <col min="14851" max="14851" width="31.85546875" customWidth="1"/>
    <col min="14852" max="14852" width="16.85546875" customWidth="1"/>
    <col min="14853" max="14853" width="16.7109375" customWidth="1"/>
    <col min="14854" max="14854" width="18.28515625" customWidth="1"/>
    <col min="14855" max="14855" width="19.85546875" customWidth="1"/>
    <col min="14856" max="14856" width="19.42578125" customWidth="1"/>
    <col min="14857" max="14857" width="18.85546875" customWidth="1"/>
    <col min="14858" max="14858" width="14.5703125" customWidth="1"/>
    <col min="15106" max="15106" width="46.85546875" customWidth="1"/>
    <col min="15107" max="15107" width="31.85546875" customWidth="1"/>
    <col min="15108" max="15108" width="16.85546875" customWidth="1"/>
    <col min="15109" max="15109" width="16.7109375" customWidth="1"/>
    <col min="15110" max="15110" width="18.28515625" customWidth="1"/>
    <col min="15111" max="15111" width="19.85546875" customWidth="1"/>
    <col min="15112" max="15112" width="19.42578125" customWidth="1"/>
    <col min="15113" max="15113" width="18.85546875" customWidth="1"/>
    <col min="15114" max="15114" width="14.5703125" customWidth="1"/>
    <col min="15362" max="15362" width="46.85546875" customWidth="1"/>
    <col min="15363" max="15363" width="31.85546875" customWidth="1"/>
    <col min="15364" max="15364" width="16.85546875" customWidth="1"/>
    <col min="15365" max="15365" width="16.7109375" customWidth="1"/>
    <col min="15366" max="15366" width="18.28515625" customWidth="1"/>
    <col min="15367" max="15367" width="19.85546875" customWidth="1"/>
    <col min="15368" max="15368" width="19.42578125" customWidth="1"/>
    <col min="15369" max="15369" width="18.85546875" customWidth="1"/>
    <col min="15370" max="15370" width="14.5703125" customWidth="1"/>
    <col min="15618" max="15618" width="46.85546875" customWidth="1"/>
    <col min="15619" max="15619" width="31.85546875" customWidth="1"/>
    <col min="15620" max="15620" width="16.85546875" customWidth="1"/>
    <col min="15621" max="15621" width="16.7109375" customWidth="1"/>
    <col min="15622" max="15622" width="18.28515625" customWidth="1"/>
    <col min="15623" max="15623" width="19.85546875" customWidth="1"/>
    <col min="15624" max="15624" width="19.42578125" customWidth="1"/>
    <col min="15625" max="15625" width="18.85546875" customWidth="1"/>
    <col min="15626" max="15626" width="14.5703125" customWidth="1"/>
    <col min="15874" max="15874" width="46.85546875" customWidth="1"/>
    <col min="15875" max="15875" width="31.85546875" customWidth="1"/>
    <col min="15876" max="15876" width="16.85546875" customWidth="1"/>
    <col min="15877" max="15877" width="16.7109375" customWidth="1"/>
    <col min="15878" max="15878" width="18.28515625" customWidth="1"/>
    <col min="15879" max="15879" width="19.85546875" customWidth="1"/>
    <col min="15880" max="15880" width="19.42578125" customWidth="1"/>
    <col min="15881" max="15881" width="18.85546875" customWidth="1"/>
    <col min="15882" max="15882" width="14.5703125" customWidth="1"/>
    <col min="16130" max="16130" width="46.85546875" customWidth="1"/>
    <col min="16131" max="16131" width="31.85546875" customWidth="1"/>
    <col min="16132" max="16132" width="16.85546875" customWidth="1"/>
    <col min="16133" max="16133" width="16.7109375" customWidth="1"/>
    <col min="16134" max="16134" width="18.28515625" customWidth="1"/>
    <col min="16135" max="16135" width="19.85546875" customWidth="1"/>
    <col min="16136" max="16136" width="19.42578125" customWidth="1"/>
    <col min="16137" max="16137" width="18.85546875" customWidth="1"/>
    <col min="16138" max="16138" width="14.5703125" customWidth="1"/>
  </cols>
  <sheetData>
    <row r="2" spans="1:11" ht="38.25" customHeight="1">
      <c r="A2" s="174" t="s">
        <v>536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8.25" customHeight="1">
      <c r="A3" s="110"/>
      <c r="B3" s="110"/>
      <c r="C3" s="110"/>
      <c r="D3" s="110"/>
      <c r="E3" s="110"/>
      <c r="F3" s="111"/>
      <c r="G3" s="111"/>
      <c r="H3" s="111"/>
      <c r="I3" s="111"/>
      <c r="J3" s="111"/>
    </row>
    <row r="4" spans="1:11" ht="15.75" customHeigh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ht="15.75" thickBot="1"/>
    <row r="6" spans="1:11" ht="39.75" customHeight="1" thickBot="1">
      <c r="A6" s="175" t="s">
        <v>457</v>
      </c>
      <c r="B6" s="177" t="s">
        <v>458</v>
      </c>
      <c r="C6" s="179" t="s">
        <v>459</v>
      </c>
      <c r="D6" s="181" t="s">
        <v>460</v>
      </c>
      <c r="E6" s="183" t="s">
        <v>461</v>
      </c>
      <c r="F6" s="192" t="s">
        <v>462</v>
      </c>
      <c r="G6" s="193"/>
      <c r="H6" s="193"/>
      <c r="I6" s="193"/>
      <c r="J6" s="194"/>
    </row>
    <row r="7" spans="1:11" ht="85.5" customHeight="1" thickBot="1">
      <c r="A7" s="176"/>
      <c r="B7" s="178"/>
      <c r="C7" s="180"/>
      <c r="D7" s="182"/>
      <c r="E7" s="184"/>
      <c r="F7" s="32" t="s">
        <v>463</v>
      </c>
      <c r="G7" s="33" t="s">
        <v>464</v>
      </c>
      <c r="H7" s="33" t="s">
        <v>465</v>
      </c>
      <c r="I7" s="33" t="s">
        <v>466</v>
      </c>
      <c r="J7" s="34" t="s">
        <v>467</v>
      </c>
    </row>
    <row r="8" spans="1:11" ht="15.75" thickBot="1">
      <c r="A8" s="35" t="s">
        <v>5</v>
      </c>
      <c r="B8" s="36" t="s">
        <v>537</v>
      </c>
      <c r="C8" s="37"/>
      <c r="D8" s="38"/>
      <c r="E8" s="39"/>
      <c r="F8" s="40">
        <f>F9+F14+F18+F22</f>
        <v>0</v>
      </c>
      <c r="G8" s="40">
        <f>G9+G14+G18+G22</f>
        <v>0</v>
      </c>
      <c r="H8" s="40">
        <f>H9+H14+H18+H22</f>
        <v>0</v>
      </c>
      <c r="I8" s="40">
        <f>I9+I14+I18+I22</f>
        <v>0</v>
      </c>
      <c r="J8" s="41">
        <f>F8+G8+H8+I8</f>
        <v>0</v>
      </c>
    </row>
    <row r="9" spans="1:11">
      <c r="A9" s="42" t="s">
        <v>6</v>
      </c>
      <c r="B9" s="43" t="s">
        <v>20</v>
      </c>
      <c r="C9" s="44"/>
      <c r="D9" s="45"/>
      <c r="E9" s="46"/>
      <c r="F9" s="47">
        <f>SUM(F10:F13)</f>
        <v>0</v>
      </c>
      <c r="G9" s="47">
        <f>SUM(G10:G13)</f>
        <v>0</v>
      </c>
      <c r="H9" s="47">
        <f>SUM(H10:H13)</f>
        <v>0</v>
      </c>
      <c r="I9" s="47">
        <f>SUM(I10:I13)</f>
        <v>0</v>
      </c>
      <c r="J9" s="48">
        <f>F9+G9+H9+I9</f>
        <v>0</v>
      </c>
    </row>
    <row r="10" spans="1:11">
      <c r="A10" s="49">
        <v>1</v>
      </c>
      <c r="B10" s="113"/>
      <c r="C10" s="135"/>
      <c r="D10" s="133"/>
      <c r="E10" s="113"/>
      <c r="F10" s="54">
        <f>E10*0.95*((12+1-1)/12)*(0.08058/4)</f>
        <v>0</v>
      </c>
      <c r="G10" s="55"/>
      <c r="H10" s="56"/>
      <c r="I10" s="56"/>
      <c r="J10" s="57"/>
    </row>
    <row r="11" spans="1:11">
      <c r="A11" s="49">
        <v>2</v>
      </c>
      <c r="B11" s="113"/>
      <c r="C11" s="113"/>
      <c r="D11" s="133"/>
      <c r="E11" s="113"/>
      <c r="F11" s="54">
        <f t="shared" ref="F11:F13" si="0">E11*0.95*((12+1-1)/12)*(0.08058/4)</f>
        <v>0</v>
      </c>
      <c r="G11" s="55"/>
      <c r="H11" s="56"/>
      <c r="I11" s="56"/>
      <c r="J11" s="57"/>
    </row>
    <row r="12" spans="1:11">
      <c r="A12" s="49">
        <v>3</v>
      </c>
      <c r="B12" s="113"/>
      <c r="C12" s="113"/>
      <c r="D12" s="133"/>
      <c r="E12" s="113"/>
      <c r="F12" s="54">
        <f t="shared" si="0"/>
        <v>0</v>
      </c>
      <c r="G12" s="55"/>
      <c r="H12" s="56"/>
      <c r="I12" s="56"/>
      <c r="J12" s="57"/>
    </row>
    <row r="13" spans="1:11">
      <c r="A13" s="49"/>
      <c r="B13" s="50"/>
      <c r="C13" s="51"/>
      <c r="D13" s="52"/>
      <c r="E13" s="116"/>
      <c r="F13" s="54">
        <f t="shared" si="0"/>
        <v>0</v>
      </c>
      <c r="G13" s="55"/>
      <c r="H13" s="56"/>
      <c r="I13" s="56"/>
      <c r="J13" s="57"/>
    </row>
    <row r="14" spans="1:11">
      <c r="A14" s="59" t="s">
        <v>7</v>
      </c>
      <c r="B14" s="60" t="s">
        <v>21</v>
      </c>
      <c r="C14" s="60"/>
      <c r="D14" s="117"/>
      <c r="E14" s="62"/>
      <c r="F14" s="63">
        <f>SUM(F15:F17)</f>
        <v>0</v>
      </c>
      <c r="G14" s="63">
        <f>SUM(G15:G17)</f>
        <v>0</v>
      </c>
      <c r="H14" s="63">
        <f>SUM(H15:H17)</f>
        <v>0</v>
      </c>
      <c r="I14" s="63">
        <f>SUM(I15:I17)</f>
        <v>0</v>
      </c>
      <c r="J14" s="64">
        <f>F14+G14+H14+I14</f>
        <v>0</v>
      </c>
    </row>
    <row r="15" spans="1:11">
      <c r="A15" s="49">
        <v>1</v>
      </c>
      <c r="B15" s="113"/>
      <c r="C15" s="135"/>
      <c r="D15" s="133"/>
      <c r="E15" s="113"/>
      <c r="F15" s="54"/>
      <c r="G15" s="54">
        <f>E15*((12+1-2)/12)*(0.08058/4)</f>
        <v>0</v>
      </c>
      <c r="H15" s="56"/>
      <c r="I15" s="56"/>
      <c r="J15" s="57"/>
    </row>
    <row r="16" spans="1:11">
      <c r="A16" s="49">
        <v>2</v>
      </c>
      <c r="B16" s="113"/>
      <c r="C16" s="113"/>
      <c r="D16" s="133"/>
      <c r="E16" s="113"/>
      <c r="F16" s="66"/>
      <c r="G16" s="54">
        <f t="shared" ref="G16:G17" si="1">E16*((12+1-2)/12)*(0.08058/4)</f>
        <v>0</v>
      </c>
      <c r="H16" s="56"/>
      <c r="I16" s="56"/>
      <c r="J16" s="57"/>
    </row>
    <row r="17" spans="1:10">
      <c r="A17" s="49">
        <v>3</v>
      </c>
      <c r="B17" s="113"/>
      <c r="C17" s="113"/>
      <c r="D17" s="133"/>
      <c r="E17" s="113"/>
      <c r="F17" s="66"/>
      <c r="G17" s="54">
        <f t="shared" si="1"/>
        <v>0</v>
      </c>
      <c r="H17" s="56"/>
      <c r="I17" s="56"/>
      <c r="J17" s="57"/>
    </row>
    <row r="18" spans="1:10" ht="15" customHeight="1">
      <c r="A18" s="59" t="s">
        <v>8</v>
      </c>
      <c r="B18" s="60" t="s">
        <v>22</v>
      </c>
      <c r="C18" s="60"/>
      <c r="D18" s="61"/>
      <c r="E18" s="62"/>
      <c r="F18" s="63">
        <f>SUM(F19:F21)</f>
        <v>0</v>
      </c>
      <c r="G18" s="63">
        <f>SUM(G19:G21)</f>
        <v>0</v>
      </c>
      <c r="H18" s="63">
        <f>SUM(H19:H21)</f>
        <v>0</v>
      </c>
      <c r="I18" s="63">
        <f>SUM(I19:I21)</f>
        <v>0</v>
      </c>
      <c r="J18" s="64">
        <f>F18+G18+H18+I18</f>
        <v>0</v>
      </c>
    </row>
    <row r="19" spans="1:10">
      <c r="A19" s="49">
        <v>1</v>
      </c>
      <c r="B19" s="113"/>
      <c r="C19" s="135"/>
      <c r="D19" s="133"/>
      <c r="E19" s="113"/>
      <c r="F19" s="54"/>
      <c r="G19" s="55"/>
      <c r="H19" s="69">
        <f t="shared" ref="H19:H21" si="2">E19*0.95*((12+3-3)/12)*(0.08058/4)</f>
        <v>0</v>
      </c>
      <c r="I19" s="56"/>
      <c r="J19" s="57"/>
    </row>
    <row r="20" spans="1:10" ht="15" customHeight="1">
      <c r="A20" s="49">
        <v>2</v>
      </c>
      <c r="B20" s="113"/>
      <c r="C20" s="113"/>
      <c r="D20" s="133"/>
      <c r="E20" s="113"/>
      <c r="F20" s="66"/>
      <c r="G20" s="54"/>
      <c r="H20" s="69">
        <f t="shared" si="2"/>
        <v>0</v>
      </c>
      <c r="I20" s="56"/>
      <c r="J20" s="57"/>
    </row>
    <row r="21" spans="1:10" ht="15" customHeight="1">
      <c r="A21" s="49">
        <v>3</v>
      </c>
      <c r="B21" s="113"/>
      <c r="C21" s="113"/>
      <c r="D21" s="133"/>
      <c r="E21" s="113"/>
      <c r="F21" s="66"/>
      <c r="G21" s="54"/>
      <c r="H21" s="69">
        <f t="shared" si="2"/>
        <v>0</v>
      </c>
      <c r="I21" s="56"/>
      <c r="J21" s="57"/>
    </row>
    <row r="22" spans="1:10" ht="15" customHeight="1">
      <c r="A22" s="72" t="s">
        <v>9</v>
      </c>
      <c r="B22" s="60" t="s">
        <v>23</v>
      </c>
      <c r="C22" s="60"/>
      <c r="D22" s="61"/>
      <c r="E22" s="62"/>
      <c r="F22" s="63">
        <f>SUM(F23:F25)</f>
        <v>0</v>
      </c>
      <c r="G22" s="63">
        <f>SUM(G23:G25)</f>
        <v>0</v>
      </c>
      <c r="H22" s="63">
        <f>SUM(H23:H25)</f>
        <v>0</v>
      </c>
      <c r="I22" s="63">
        <f>SUM(I23:I25)</f>
        <v>0</v>
      </c>
      <c r="J22" s="64">
        <f>F22+G22+H22+I22</f>
        <v>0</v>
      </c>
    </row>
    <row r="23" spans="1:10">
      <c r="A23" s="49">
        <v>1</v>
      </c>
      <c r="B23" s="113"/>
      <c r="C23" s="135"/>
      <c r="D23" s="133"/>
      <c r="E23" s="113"/>
      <c r="F23" s="54"/>
      <c r="G23" s="55"/>
      <c r="H23" s="56"/>
      <c r="I23" s="69">
        <f t="shared" ref="I23:I25" si="3">E23*((12+3-4)/12)*(0.08058/4)</f>
        <v>0</v>
      </c>
      <c r="J23" s="57"/>
    </row>
    <row r="24" spans="1:10" ht="15" customHeight="1">
      <c r="A24" s="49">
        <v>2</v>
      </c>
      <c r="B24" s="113"/>
      <c r="C24" s="113"/>
      <c r="D24" s="133"/>
      <c r="E24" s="113"/>
      <c r="F24" s="66"/>
      <c r="G24" s="54"/>
      <c r="H24" s="69"/>
      <c r="I24" s="69">
        <f t="shared" si="3"/>
        <v>0</v>
      </c>
      <c r="J24" s="57"/>
    </row>
    <row r="25" spans="1:10" ht="15" customHeight="1">
      <c r="A25" s="49">
        <v>3</v>
      </c>
      <c r="B25" s="113"/>
      <c r="C25" s="113"/>
      <c r="D25" s="133"/>
      <c r="E25" s="113"/>
      <c r="F25" s="66"/>
      <c r="G25" s="54"/>
      <c r="H25" s="69"/>
      <c r="I25" s="69">
        <f t="shared" si="3"/>
        <v>0</v>
      </c>
      <c r="J25" s="57"/>
    </row>
    <row r="26" spans="1:10" ht="15.75" thickBot="1">
      <c r="A26" s="35" t="s">
        <v>10</v>
      </c>
      <c r="B26" s="76" t="s">
        <v>538</v>
      </c>
      <c r="C26" s="77"/>
      <c r="D26" s="78"/>
      <c r="E26" s="79"/>
      <c r="F26" s="80">
        <f>F27+F31+F35+F39</f>
        <v>0</v>
      </c>
      <c r="G26" s="80">
        <f>G27+G31+G35+G39</f>
        <v>0</v>
      </c>
      <c r="H26" s="80">
        <f>H27+H31+H35+H39</f>
        <v>0</v>
      </c>
      <c r="I26" s="80">
        <f>I27+I31+I35+I39</f>
        <v>0</v>
      </c>
      <c r="J26" s="81">
        <f>F26+G26+H26+I26</f>
        <v>0</v>
      </c>
    </row>
    <row r="27" spans="1:10" ht="15" customHeight="1">
      <c r="A27" s="59" t="s">
        <v>24</v>
      </c>
      <c r="B27" s="60" t="s">
        <v>25</v>
      </c>
      <c r="C27" s="60"/>
      <c r="D27" s="82"/>
      <c r="E27" s="83"/>
      <c r="F27" s="63">
        <f>SUM(F28:F30)</f>
        <v>0</v>
      </c>
      <c r="G27" s="63">
        <f>SUM(G28:G30)</f>
        <v>0</v>
      </c>
      <c r="H27" s="63">
        <f>SUM(H28:H30)</f>
        <v>0</v>
      </c>
      <c r="I27" s="63">
        <f>SUM(I28:I30)</f>
        <v>0</v>
      </c>
      <c r="J27" s="64">
        <f>F27+G27+H27+I27</f>
        <v>0</v>
      </c>
    </row>
    <row r="28" spans="1:10">
      <c r="A28" s="49">
        <v>1</v>
      </c>
      <c r="B28" s="113"/>
      <c r="C28" s="135"/>
      <c r="D28" s="133"/>
      <c r="E28" s="113"/>
      <c r="F28" s="69">
        <f t="shared" ref="F28:F30" si="4">E28*((12+3-5)/12)*(0.08/4)</f>
        <v>0</v>
      </c>
      <c r="G28" s="55"/>
      <c r="H28" s="56"/>
      <c r="I28" s="69"/>
      <c r="J28" s="57"/>
    </row>
    <row r="29" spans="1:10" ht="15" customHeight="1">
      <c r="A29" s="49">
        <v>2</v>
      </c>
      <c r="B29" s="113"/>
      <c r="C29" s="113"/>
      <c r="D29" s="133"/>
      <c r="E29" s="113"/>
      <c r="F29" s="69">
        <f t="shared" si="4"/>
        <v>0</v>
      </c>
      <c r="G29" s="54"/>
      <c r="H29" s="69"/>
      <c r="I29" s="69"/>
      <c r="J29" s="57"/>
    </row>
    <row r="30" spans="1:10" ht="15" customHeight="1">
      <c r="A30" s="49">
        <v>3</v>
      </c>
      <c r="B30" s="113"/>
      <c r="C30" s="113"/>
      <c r="D30" s="133"/>
      <c r="E30" s="113"/>
      <c r="F30" s="69">
        <f t="shared" si="4"/>
        <v>0</v>
      </c>
      <c r="G30" s="54"/>
      <c r="H30" s="69"/>
      <c r="I30" s="69"/>
      <c r="J30" s="57"/>
    </row>
    <row r="31" spans="1:10" ht="15" customHeight="1">
      <c r="A31" s="72" t="s">
        <v>26</v>
      </c>
      <c r="B31" s="43" t="s">
        <v>27</v>
      </c>
      <c r="C31" s="43"/>
      <c r="D31" s="45"/>
      <c r="E31" s="87"/>
      <c r="F31" s="63">
        <f>SUM(F32:F34)</f>
        <v>0</v>
      </c>
      <c r="G31" s="63">
        <f>SUM(G32:G34)</f>
        <v>0</v>
      </c>
      <c r="H31" s="63">
        <f>SUM(H32:H34)</f>
        <v>0</v>
      </c>
      <c r="I31" s="63">
        <f>SUM(I32:I34)</f>
        <v>0</v>
      </c>
      <c r="J31" s="64">
        <f>F31+G31+H31+I31</f>
        <v>0</v>
      </c>
    </row>
    <row r="32" spans="1:10">
      <c r="A32" s="49">
        <v>1</v>
      </c>
      <c r="B32" s="113"/>
      <c r="C32" s="135"/>
      <c r="D32" s="133"/>
      <c r="E32" s="113"/>
      <c r="F32" s="54"/>
      <c r="G32" s="69">
        <f t="shared" ref="G32:G34" si="5">E32*((12+3-6)/12)*(0.08/4)</f>
        <v>0</v>
      </c>
      <c r="H32" s="56"/>
      <c r="I32" s="69"/>
      <c r="J32" s="57"/>
    </row>
    <row r="33" spans="1:10" ht="15" customHeight="1">
      <c r="A33" s="49">
        <v>2</v>
      </c>
      <c r="B33" s="113"/>
      <c r="C33" s="113"/>
      <c r="D33" s="133"/>
      <c r="E33" s="113"/>
      <c r="F33" s="66"/>
      <c r="G33" s="69">
        <f t="shared" si="5"/>
        <v>0</v>
      </c>
      <c r="H33" s="69"/>
      <c r="I33" s="69"/>
      <c r="J33" s="57"/>
    </row>
    <row r="34" spans="1:10" ht="15" customHeight="1">
      <c r="A34" s="49">
        <v>3</v>
      </c>
      <c r="B34" s="113"/>
      <c r="C34" s="113"/>
      <c r="D34" s="133"/>
      <c r="E34" s="113"/>
      <c r="F34" s="66"/>
      <c r="G34" s="69">
        <f t="shared" si="5"/>
        <v>0</v>
      </c>
      <c r="H34" s="69"/>
      <c r="I34" s="69"/>
      <c r="J34" s="57"/>
    </row>
    <row r="35" spans="1:10" ht="15" customHeight="1">
      <c r="A35" s="72" t="s">
        <v>11</v>
      </c>
      <c r="B35" s="43" t="s">
        <v>28</v>
      </c>
      <c r="C35" s="43"/>
      <c r="D35" s="45"/>
      <c r="E35" s="87"/>
      <c r="F35" s="63">
        <f>SUM(F36:F38)</f>
        <v>0</v>
      </c>
      <c r="G35" s="63">
        <f>SUM(G36:G38)</f>
        <v>0</v>
      </c>
      <c r="H35" s="63">
        <f>SUM(H36:H38)</f>
        <v>0</v>
      </c>
      <c r="I35" s="63">
        <f>SUM(I36:I38)</f>
        <v>0</v>
      </c>
      <c r="J35" s="64">
        <f>F35+G35+H35+I35</f>
        <v>0</v>
      </c>
    </row>
    <row r="36" spans="1:10">
      <c r="A36" s="49">
        <v>1</v>
      </c>
      <c r="B36" s="113"/>
      <c r="C36" s="135"/>
      <c r="D36" s="133"/>
      <c r="E36" s="113"/>
      <c r="F36" s="54"/>
      <c r="G36" s="55"/>
      <c r="H36" s="69">
        <f t="shared" ref="H36:H38" si="6">E36*((12+3-7)/12)*(0.08/4)</f>
        <v>0</v>
      </c>
      <c r="I36" s="69"/>
      <c r="J36" s="57"/>
    </row>
    <row r="37" spans="1:10" ht="15" customHeight="1">
      <c r="A37" s="49">
        <v>2</v>
      </c>
      <c r="B37" s="113"/>
      <c r="C37" s="113"/>
      <c r="D37" s="133"/>
      <c r="E37" s="113"/>
      <c r="F37" s="66"/>
      <c r="G37" s="54"/>
      <c r="H37" s="69">
        <f t="shared" si="6"/>
        <v>0</v>
      </c>
      <c r="I37" s="69"/>
      <c r="J37" s="57"/>
    </row>
    <row r="38" spans="1:10" ht="15" customHeight="1">
      <c r="A38" s="49">
        <v>3</v>
      </c>
      <c r="B38" s="113"/>
      <c r="C38" s="113"/>
      <c r="D38" s="133"/>
      <c r="E38" s="113"/>
      <c r="F38" s="66"/>
      <c r="G38" s="54"/>
      <c r="H38" s="69">
        <f t="shared" si="6"/>
        <v>0</v>
      </c>
      <c r="I38" s="69"/>
      <c r="J38" s="57"/>
    </row>
    <row r="39" spans="1:10" ht="15" customHeight="1">
      <c r="A39" s="59" t="s">
        <v>12</v>
      </c>
      <c r="B39" s="60" t="s">
        <v>29</v>
      </c>
      <c r="C39" s="60"/>
      <c r="D39" s="82"/>
      <c r="E39" s="83"/>
      <c r="F39" s="63">
        <f>SUM(F40:F42)</f>
        <v>0</v>
      </c>
      <c r="G39" s="63">
        <f>SUM(G40:G42)</f>
        <v>0</v>
      </c>
      <c r="H39" s="63">
        <f>SUM(H40:H42)</f>
        <v>0</v>
      </c>
      <c r="I39" s="63">
        <f>SUM(I40:I42)</f>
        <v>0</v>
      </c>
      <c r="J39" s="64">
        <f>F39+G39+H39+I39</f>
        <v>0</v>
      </c>
    </row>
    <row r="40" spans="1:10">
      <c r="A40" s="49">
        <v>1</v>
      </c>
      <c r="B40" s="113"/>
      <c r="C40" s="135"/>
      <c r="D40" s="133"/>
      <c r="E40" s="113"/>
      <c r="F40" s="54"/>
      <c r="G40" s="55"/>
      <c r="H40" s="56"/>
      <c r="I40" s="69">
        <f t="shared" ref="I40:I42" si="7">E40*((12+3-8)/12)*(0.08/4)</f>
        <v>0</v>
      </c>
      <c r="J40" s="57"/>
    </row>
    <row r="41" spans="1:10" ht="15" customHeight="1">
      <c r="A41" s="49">
        <v>2</v>
      </c>
      <c r="B41" s="113"/>
      <c r="C41" s="113"/>
      <c r="D41" s="133"/>
      <c r="E41" s="113"/>
      <c r="F41" s="66"/>
      <c r="G41" s="54"/>
      <c r="H41" s="69"/>
      <c r="I41" s="69">
        <f t="shared" si="7"/>
        <v>0</v>
      </c>
      <c r="J41" s="57"/>
    </row>
    <row r="42" spans="1:10" ht="15" customHeight="1">
      <c r="A42" s="49">
        <v>3</v>
      </c>
      <c r="B42" s="113"/>
      <c r="C42" s="113"/>
      <c r="D42" s="133"/>
      <c r="E42" s="113"/>
      <c r="F42" s="66"/>
      <c r="G42" s="54"/>
      <c r="H42" s="69"/>
      <c r="I42" s="69">
        <f t="shared" si="7"/>
        <v>0</v>
      </c>
      <c r="J42" s="57"/>
    </row>
    <row r="43" spans="1:10" ht="15.75" thickBot="1">
      <c r="A43" s="35" t="s">
        <v>13</v>
      </c>
      <c r="B43" s="76" t="s">
        <v>539</v>
      </c>
      <c r="C43" s="77"/>
      <c r="D43" s="78"/>
      <c r="E43" s="79"/>
      <c r="F43" s="80">
        <f>F44+F48+F52+F56</f>
        <v>0</v>
      </c>
      <c r="G43" s="80">
        <f>G44+G48+G52+G56</f>
        <v>0</v>
      </c>
      <c r="H43" s="80">
        <f>H44+H48+H52+H56</f>
        <v>0</v>
      </c>
      <c r="I43" s="80">
        <f>I44+I48+I52+I56</f>
        <v>0</v>
      </c>
      <c r="J43" s="81">
        <f>F43+G43+H43+I43</f>
        <v>0</v>
      </c>
    </row>
    <row r="44" spans="1:10" ht="15" customHeight="1">
      <c r="A44" s="59" t="s">
        <v>14</v>
      </c>
      <c r="B44" s="60" t="s">
        <v>30</v>
      </c>
      <c r="C44" s="60"/>
      <c r="D44" s="82"/>
      <c r="E44" s="83"/>
      <c r="F44" s="63">
        <f>SUM(F45:F47)</f>
        <v>0</v>
      </c>
      <c r="G44" s="63">
        <f>SUM(G45:G47)</f>
        <v>0</v>
      </c>
      <c r="H44" s="63">
        <f>SUM(H45:H47)</f>
        <v>0</v>
      </c>
      <c r="I44" s="63">
        <f>SUM(I45:I47)</f>
        <v>0</v>
      </c>
      <c r="J44" s="64">
        <f>F44+G44+H44+I44</f>
        <v>0</v>
      </c>
    </row>
    <row r="45" spans="1:10">
      <c r="A45" s="49">
        <v>1</v>
      </c>
      <c r="B45" s="113"/>
      <c r="C45" s="135"/>
      <c r="D45" s="133"/>
      <c r="E45" s="113"/>
      <c r="F45" s="69">
        <f t="shared" ref="F45:F47" si="8">E45*((12+3-9)/12)*(0.095/4)</f>
        <v>0</v>
      </c>
      <c r="G45" s="55"/>
      <c r="H45" s="56"/>
      <c r="I45" s="69"/>
      <c r="J45" s="57"/>
    </row>
    <row r="46" spans="1:10" ht="15" customHeight="1">
      <c r="A46" s="49">
        <v>2</v>
      </c>
      <c r="B46" s="113"/>
      <c r="C46" s="113"/>
      <c r="D46" s="133"/>
      <c r="E46" s="113"/>
      <c r="F46" s="69">
        <f t="shared" si="8"/>
        <v>0</v>
      </c>
      <c r="G46" s="54"/>
      <c r="H46" s="69"/>
      <c r="I46" s="69"/>
      <c r="J46" s="57"/>
    </row>
    <row r="47" spans="1:10" ht="15" customHeight="1">
      <c r="A47" s="49">
        <v>3</v>
      </c>
      <c r="B47" s="113"/>
      <c r="C47" s="113"/>
      <c r="D47" s="133"/>
      <c r="E47" s="113"/>
      <c r="F47" s="69">
        <f t="shared" si="8"/>
        <v>0</v>
      </c>
      <c r="G47" s="54"/>
      <c r="H47" s="69"/>
      <c r="I47" s="69"/>
      <c r="J47" s="57"/>
    </row>
    <row r="48" spans="1:10" ht="15" customHeight="1">
      <c r="A48" s="72" t="s">
        <v>15</v>
      </c>
      <c r="B48" s="60" t="s">
        <v>31</v>
      </c>
      <c r="C48" s="60"/>
      <c r="D48" s="82"/>
      <c r="E48" s="83"/>
      <c r="F48" s="63">
        <f>SUM(F49:F51)</f>
        <v>0</v>
      </c>
      <c r="G48" s="63">
        <f>SUM(G49:G51)</f>
        <v>0</v>
      </c>
      <c r="H48" s="63">
        <f>SUM(H49:H51)</f>
        <v>0</v>
      </c>
      <c r="I48" s="63">
        <f>SUM(I49:I51)</f>
        <v>0</v>
      </c>
      <c r="J48" s="64">
        <f>F48+G48+H48+I48</f>
        <v>0</v>
      </c>
    </row>
    <row r="49" spans="1:10">
      <c r="A49" s="49">
        <v>1</v>
      </c>
      <c r="B49" s="113"/>
      <c r="C49" s="135"/>
      <c r="D49" s="133"/>
      <c r="E49" s="113"/>
      <c r="F49" s="54"/>
      <c r="G49" s="69">
        <f t="shared" ref="G49:G51" si="9">E49*((12+3-10)/12)*(0.095/4)</f>
        <v>0</v>
      </c>
      <c r="H49" s="56"/>
      <c r="I49" s="69"/>
      <c r="J49" s="57"/>
    </row>
    <row r="50" spans="1:10" ht="15" customHeight="1">
      <c r="A50" s="49">
        <v>2</v>
      </c>
      <c r="B50" s="113"/>
      <c r="C50" s="113"/>
      <c r="D50" s="133"/>
      <c r="E50" s="113"/>
      <c r="F50" s="66"/>
      <c r="G50" s="69">
        <f t="shared" si="9"/>
        <v>0</v>
      </c>
      <c r="H50" s="69"/>
      <c r="I50" s="69"/>
      <c r="J50" s="57"/>
    </row>
    <row r="51" spans="1:10" ht="15" customHeight="1">
      <c r="A51" s="49">
        <v>3</v>
      </c>
      <c r="B51" s="113"/>
      <c r="C51" s="113"/>
      <c r="D51" s="133"/>
      <c r="E51" s="113"/>
      <c r="F51" s="66"/>
      <c r="G51" s="69">
        <f t="shared" si="9"/>
        <v>0</v>
      </c>
      <c r="H51" s="69"/>
      <c r="I51" s="69"/>
      <c r="J51" s="57"/>
    </row>
    <row r="52" spans="1:10" ht="15" customHeight="1">
      <c r="A52" s="72" t="s">
        <v>32</v>
      </c>
      <c r="B52" s="60" t="s">
        <v>33</v>
      </c>
      <c r="C52" s="60"/>
      <c r="D52" s="82"/>
      <c r="E52" s="83"/>
      <c r="F52" s="63">
        <f>SUM(F53:F55)</f>
        <v>0</v>
      </c>
      <c r="G52" s="63">
        <f>SUM(G53:G55)</f>
        <v>0</v>
      </c>
      <c r="H52" s="63">
        <f>SUM(H53:H55)</f>
        <v>0</v>
      </c>
      <c r="I52" s="63">
        <f>SUM(I53:I55)</f>
        <v>0</v>
      </c>
      <c r="J52" s="64">
        <f>F52+G52+H52+I52</f>
        <v>0</v>
      </c>
    </row>
    <row r="53" spans="1:10">
      <c r="A53" s="49">
        <v>1</v>
      </c>
      <c r="B53" s="113"/>
      <c r="C53" s="135"/>
      <c r="D53" s="133"/>
      <c r="E53" s="113"/>
      <c r="F53" s="54"/>
      <c r="G53" s="55"/>
      <c r="H53" s="69">
        <f t="shared" ref="H53:H55" si="10">E53*((12+3-11)/12)*(0.095/4)</f>
        <v>0</v>
      </c>
      <c r="I53" s="69"/>
      <c r="J53" s="57"/>
    </row>
    <row r="54" spans="1:10" ht="15" customHeight="1">
      <c r="A54" s="49">
        <v>2</v>
      </c>
      <c r="B54" s="113"/>
      <c r="C54" s="113"/>
      <c r="D54" s="133"/>
      <c r="E54" s="113"/>
      <c r="F54" s="66"/>
      <c r="G54" s="54"/>
      <c r="H54" s="69">
        <f t="shared" si="10"/>
        <v>0</v>
      </c>
      <c r="I54" s="69"/>
      <c r="J54" s="57"/>
    </row>
    <row r="55" spans="1:10" ht="15" customHeight="1">
      <c r="A55" s="49">
        <v>3</v>
      </c>
      <c r="B55" s="113"/>
      <c r="C55" s="113"/>
      <c r="D55" s="133"/>
      <c r="E55" s="113"/>
      <c r="F55" s="66"/>
      <c r="G55" s="54"/>
      <c r="H55" s="69">
        <f t="shared" si="10"/>
        <v>0</v>
      </c>
      <c r="I55" s="69"/>
      <c r="J55" s="57"/>
    </row>
    <row r="56" spans="1:10" ht="15" customHeight="1">
      <c r="A56" s="72" t="s">
        <v>34</v>
      </c>
      <c r="B56" s="60" t="s">
        <v>35</v>
      </c>
      <c r="C56" s="60"/>
      <c r="D56" s="82"/>
      <c r="E56" s="83"/>
      <c r="F56" s="63">
        <f>SUM(F57:F59)</f>
        <v>0</v>
      </c>
      <c r="G56" s="63">
        <f>SUM(G57:G59)</f>
        <v>0</v>
      </c>
      <c r="H56" s="63">
        <f>SUM(H57:H59)</f>
        <v>0</v>
      </c>
      <c r="I56" s="63">
        <f>SUM(I57:I59)</f>
        <v>0</v>
      </c>
      <c r="J56" s="64">
        <f>F56+G56+H56+I56</f>
        <v>0</v>
      </c>
    </row>
    <row r="57" spans="1:10">
      <c r="A57" s="49">
        <v>1</v>
      </c>
      <c r="B57" s="113"/>
      <c r="C57" s="135"/>
      <c r="D57" s="133"/>
      <c r="E57" s="113"/>
      <c r="F57" s="54"/>
      <c r="G57" s="55"/>
      <c r="H57" s="56"/>
      <c r="I57" s="69">
        <f t="shared" ref="I57:I59" si="11">E57*((12+3-12)/12)*(0.095/4)</f>
        <v>0</v>
      </c>
      <c r="J57" s="57"/>
    </row>
    <row r="58" spans="1:10" ht="15" customHeight="1">
      <c r="A58" s="49">
        <v>2</v>
      </c>
      <c r="B58" s="113"/>
      <c r="C58" s="113"/>
      <c r="D58" s="133"/>
      <c r="E58" s="113"/>
      <c r="F58" s="66"/>
      <c r="G58" s="54"/>
      <c r="H58" s="69"/>
      <c r="I58" s="69">
        <f t="shared" si="11"/>
        <v>0</v>
      </c>
      <c r="J58" s="57"/>
    </row>
    <row r="59" spans="1:10" ht="15" customHeight="1" thickBot="1">
      <c r="A59" s="49">
        <v>3</v>
      </c>
      <c r="B59" s="113"/>
      <c r="C59" s="113"/>
      <c r="D59" s="133"/>
      <c r="E59" s="113"/>
      <c r="F59" s="66"/>
      <c r="G59" s="54"/>
      <c r="H59" s="69"/>
      <c r="I59" s="69">
        <f t="shared" si="11"/>
        <v>0</v>
      </c>
      <c r="J59" s="57"/>
    </row>
    <row r="60" spans="1:10" ht="15.75" thickBot="1">
      <c r="A60" s="35" t="s">
        <v>16</v>
      </c>
      <c r="B60" s="36" t="s">
        <v>540</v>
      </c>
      <c r="C60" s="37"/>
      <c r="D60" s="38"/>
      <c r="E60" s="39"/>
      <c r="F60" s="40">
        <f>F61+F65</f>
        <v>0</v>
      </c>
      <c r="G60" s="40">
        <f>G61+G65</f>
        <v>0</v>
      </c>
      <c r="H60" s="40">
        <f>H61+H65+H69</f>
        <v>0</v>
      </c>
      <c r="I60" s="40">
        <f>I61+I65+I69</f>
        <v>0</v>
      </c>
      <c r="J60" s="41">
        <f>F60+G60+H60+I60</f>
        <v>0</v>
      </c>
    </row>
    <row r="61" spans="1:10" ht="17.25" customHeight="1">
      <c r="A61" s="59" t="s">
        <v>36</v>
      </c>
      <c r="B61" s="60" t="s">
        <v>37</v>
      </c>
      <c r="C61" s="60"/>
      <c r="D61" s="82"/>
      <c r="E61" s="83"/>
      <c r="F61" s="63">
        <f>SUM(F62:F64)</f>
        <v>0</v>
      </c>
      <c r="G61" s="63">
        <f>SUM(G62:G64)</f>
        <v>0</v>
      </c>
      <c r="H61" s="63">
        <f>SUM(H62:H64)</f>
        <v>0</v>
      </c>
      <c r="I61" s="63">
        <f>SUM(I62:I64)</f>
        <v>0</v>
      </c>
      <c r="J61" s="64">
        <f>F61+G61+H61+I61</f>
        <v>0</v>
      </c>
    </row>
    <row r="62" spans="1:10">
      <c r="A62" s="49">
        <v>1</v>
      </c>
      <c r="B62" s="113"/>
      <c r="C62" s="135"/>
      <c r="D62" s="133"/>
      <c r="E62" s="113"/>
      <c r="F62" s="84">
        <f t="shared" ref="F62:F64" si="12">E62*((12+3-13)/12)*(0.095/4)</f>
        <v>0</v>
      </c>
      <c r="G62" s="55"/>
      <c r="H62" s="56"/>
      <c r="I62" s="69"/>
      <c r="J62" s="57"/>
    </row>
    <row r="63" spans="1:10" ht="15" customHeight="1">
      <c r="A63" s="49">
        <v>2</v>
      </c>
      <c r="B63" s="113"/>
      <c r="C63" s="113"/>
      <c r="D63" s="133"/>
      <c r="E63" s="113"/>
      <c r="F63" s="84">
        <f t="shared" si="12"/>
        <v>0</v>
      </c>
      <c r="G63" s="54"/>
      <c r="H63" s="69"/>
      <c r="I63" s="69"/>
      <c r="J63" s="57"/>
    </row>
    <row r="64" spans="1:10" ht="15" customHeight="1">
      <c r="A64" s="49">
        <v>3</v>
      </c>
      <c r="B64" s="113"/>
      <c r="C64" s="113"/>
      <c r="D64" s="133"/>
      <c r="E64" s="113"/>
      <c r="F64" s="84">
        <f t="shared" si="12"/>
        <v>0</v>
      </c>
      <c r="G64" s="54"/>
      <c r="H64" s="69"/>
      <c r="I64" s="69"/>
      <c r="J64" s="57"/>
    </row>
    <row r="65" spans="1:11" ht="17.25" customHeight="1">
      <c r="A65" s="72" t="s">
        <v>38</v>
      </c>
      <c r="B65" s="60" t="s">
        <v>39</v>
      </c>
      <c r="C65" s="60"/>
      <c r="D65" s="82"/>
      <c r="E65" s="83"/>
      <c r="F65" s="63">
        <f>SUM(F66:F68)</f>
        <v>0</v>
      </c>
      <c r="G65" s="63">
        <f>SUM(G66:G68)</f>
        <v>0</v>
      </c>
      <c r="H65" s="63">
        <f>SUM(H66:H68)</f>
        <v>0</v>
      </c>
      <c r="I65" s="63">
        <f>SUM(I66:I68)</f>
        <v>0</v>
      </c>
      <c r="J65" s="64">
        <f>F65+G65+H65+I65</f>
        <v>0</v>
      </c>
    </row>
    <row r="66" spans="1:11">
      <c r="A66" s="49">
        <v>1</v>
      </c>
      <c r="B66" s="113"/>
      <c r="C66" s="135"/>
      <c r="D66" s="133"/>
      <c r="E66" s="113"/>
      <c r="F66" s="54"/>
      <c r="G66" s="84">
        <f t="shared" ref="G66:G68" si="13">E66*((12+3-14)/12)*(0.095/4)</f>
        <v>0</v>
      </c>
      <c r="H66" s="56"/>
      <c r="I66" s="69"/>
      <c r="J66" s="57"/>
    </row>
    <row r="67" spans="1:11" ht="15" customHeight="1">
      <c r="A67" s="49">
        <v>2</v>
      </c>
      <c r="B67" s="113"/>
      <c r="C67" s="113"/>
      <c r="D67" s="133"/>
      <c r="E67" s="113"/>
      <c r="F67" s="66"/>
      <c r="G67" s="84">
        <f t="shared" si="13"/>
        <v>0</v>
      </c>
      <c r="H67" s="69"/>
      <c r="I67" s="69"/>
      <c r="J67" s="57"/>
    </row>
    <row r="68" spans="1:11" ht="15" customHeight="1">
      <c r="A68" s="49">
        <v>3</v>
      </c>
      <c r="B68" s="113"/>
      <c r="C68" s="113"/>
      <c r="D68" s="133"/>
      <c r="E68" s="113"/>
      <c r="F68" s="66"/>
      <c r="G68" s="84">
        <f t="shared" si="13"/>
        <v>0</v>
      </c>
      <c r="H68" s="69"/>
      <c r="I68" s="69"/>
      <c r="J68" s="57"/>
    </row>
    <row r="69" spans="1:11" ht="15" customHeight="1">
      <c r="A69" s="59" t="s">
        <v>40</v>
      </c>
      <c r="B69" s="60" t="s">
        <v>41</v>
      </c>
      <c r="C69" s="60"/>
      <c r="D69" s="82"/>
      <c r="E69" s="83"/>
      <c r="F69" s="96">
        <f>SUM(F70:F72)</f>
        <v>0</v>
      </c>
      <c r="G69" s="96">
        <f>SUM(G70:G72)</f>
        <v>0</v>
      </c>
      <c r="H69" s="96">
        <f>SUM(H70:H72)</f>
        <v>0</v>
      </c>
      <c r="I69" s="96">
        <f>SUM(I70:I72)</f>
        <v>0</v>
      </c>
      <c r="J69" s="98">
        <f>SUM(F69:I69)</f>
        <v>0</v>
      </c>
    </row>
    <row r="70" spans="1:11" ht="15" customHeight="1">
      <c r="A70" s="49">
        <v>1</v>
      </c>
      <c r="B70" s="113"/>
      <c r="C70" s="135"/>
      <c r="D70" s="133"/>
      <c r="E70" s="113"/>
      <c r="F70" s="66"/>
      <c r="G70" s="54"/>
      <c r="H70" s="84">
        <f>E70*((12+4-15)/12)*(0.095/4)</f>
        <v>0</v>
      </c>
      <c r="I70" s="69"/>
      <c r="J70" s="57"/>
    </row>
    <row r="71" spans="1:11" ht="15" customHeight="1">
      <c r="A71" s="49">
        <v>2</v>
      </c>
      <c r="B71" s="113"/>
      <c r="C71" s="113"/>
      <c r="D71" s="133"/>
      <c r="E71" s="113"/>
      <c r="F71" s="66"/>
      <c r="G71" s="54"/>
      <c r="H71" s="84">
        <f>E71*((12+4-15)/12)*(0.095/4)</f>
        <v>0</v>
      </c>
      <c r="I71" s="69"/>
      <c r="J71" s="57"/>
    </row>
    <row r="72" spans="1:11" ht="15" customHeight="1">
      <c r="A72" s="49">
        <v>3</v>
      </c>
      <c r="B72" s="113"/>
      <c r="C72" s="113"/>
      <c r="D72" s="133"/>
      <c r="E72" s="113"/>
      <c r="F72" s="66"/>
      <c r="G72" s="54"/>
      <c r="H72" s="84">
        <f>E72*((12+4-15)/12)*(0.095/4)</f>
        <v>0</v>
      </c>
      <c r="I72" s="69"/>
      <c r="J72" s="57"/>
    </row>
    <row r="73" spans="1:11" ht="16.5" customHeight="1" thickBot="1">
      <c r="A73" s="103" t="s">
        <v>42</v>
      </c>
      <c r="B73" s="104" t="s">
        <v>43</v>
      </c>
      <c r="C73" s="105"/>
      <c r="D73" s="106"/>
      <c r="E73" s="107"/>
      <c r="F73" s="108">
        <f>F8+F26+F43+F60</f>
        <v>0</v>
      </c>
      <c r="G73" s="108">
        <f>G8+G26+G43+G60</f>
        <v>0</v>
      </c>
      <c r="H73" s="108">
        <f>H8+H26+H43+H60</f>
        <v>0</v>
      </c>
      <c r="I73" s="108">
        <f>I8+I26+I43+I60</f>
        <v>0</v>
      </c>
      <c r="J73" s="109">
        <f>SUM(F73:I73)</f>
        <v>0</v>
      </c>
      <c r="K73" s="24"/>
    </row>
    <row r="75" spans="1:11" ht="15.75" hidden="1">
      <c r="A75" s="120" t="s">
        <v>473</v>
      </c>
    </row>
    <row r="76" spans="1:11" ht="21" hidden="1" customHeight="1">
      <c r="A76" s="188" t="s">
        <v>474</v>
      </c>
      <c r="B76" s="188"/>
      <c r="C76" s="188"/>
      <c r="D76" s="188"/>
      <c r="E76" s="188"/>
      <c r="F76" s="188"/>
      <c r="G76" s="188"/>
      <c r="H76" s="188"/>
      <c r="I76" s="188"/>
      <c r="J76" s="188"/>
    </row>
    <row r="77" spans="1:11" ht="65.25" hidden="1" customHeight="1">
      <c r="A77" s="188" t="s">
        <v>475</v>
      </c>
      <c r="B77" s="188"/>
      <c r="C77" s="188"/>
      <c r="D77" s="188"/>
      <c r="E77" s="188"/>
      <c r="F77" s="188"/>
      <c r="G77" s="188"/>
      <c r="H77" s="188"/>
      <c r="I77" s="188"/>
      <c r="J77" s="188"/>
    </row>
    <row r="78" spans="1:11" ht="38.25" hidden="1" customHeight="1">
      <c r="A78" s="188" t="s">
        <v>476</v>
      </c>
      <c r="B78" s="188"/>
      <c r="C78" s="188"/>
      <c r="D78" s="188"/>
      <c r="E78" s="188"/>
      <c r="F78" s="188"/>
      <c r="G78" s="188"/>
      <c r="H78" s="188"/>
      <c r="I78" s="188"/>
      <c r="J78" s="188"/>
    </row>
    <row r="79" spans="1:11" ht="29.25" hidden="1" customHeight="1">
      <c r="A79" s="188" t="s">
        <v>477</v>
      </c>
      <c r="B79" s="188"/>
      <c r="C79" s="188"/>
      <c r="D79" s="188"/>
      <c r="E79" s="188"/>
      <c r="F79" s="188"/>
      <c r="G79" s="188"/>
      <c r="H79" s="188"/>
      <c r="I79" s="188"/>
      <c r="J79" s="188"/>
    </row>
    <row r="80" spans="1:11" ht="20.25">
      <c r="B80" s="121"/>
      <c r="C80" s="121"/>
      <c r="D80" s="122"/>
      <c r="E80" s="122"/>
      <c r="F80" s="123"/>
      <c r="G80" s="124"/>
      <c r="H80" s="124"/>
    </row>
    <row r="82" spans="2:8" ht="20.25">
      <c r="B82" s="125"/>
      <c r="C82" s="125"/>
      <c r="D82" s="122"/>
      <c r="E82" s="122"/>
      <c r="F82" s="123"/>
      <c r="G82" s="123"/>
      <c r="H82" s="123"/>
    </row>
    <row r="84" spans="2:8">
      <c r="B84" s="126"/>
      <c r="C84" s="126"/>
      <c r="D84" s="127"/>
      <c r="E84" s="127"/>
      <c r="F84" s="128"/>
      <c r="G84" s="129"/>
    </row>
    <row r="85" spans="2:8">
      <c r="B85" s="126"/>
      <c r="C85" s="126"/>
      <c r="D85" s="126"/>
      <c r="E85" s="126"/>
      <c r="F85" s="130"/>
      <c r="G85" s="131"/>
    </row>
  </sheetData>
  <mergeCells count="12">
    <mergeCell ref="A76:J76"/>
    <mergeCell ref="A77:J77"/>
    <mergeCell ref="A78:J78"/>
    <mergeCell ref="A79:J79"/>
    <mergeCell ref="A2:J2"/>
    <mergeCell ref="A4:K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CCBB-20A6-43F2-B8CB-B2D640810801}">
  <sheetPr>
    <tabColor rgb="FF00B0F0"/>
  </sheetPr>
  <dimension ref="A1:F18"/>
  <sheetViews>
    <sheetView workbookViewId="0">
      <selection activeCell="B10" sqref="B10"/>
    </sheetView>
  </sheetViews>
  <sheetFormatPr defaultRowHeight="15"/>
  <cols>
    <col min="1" max="1" width="28.5703125" customWidth="1"/>
    <col min="2" max="2" width="38" customWidth="1"/>
    <col min="3" max="3" width="21.7109375" customWidth="1"/>
    <col min="4" max="4" width="31.5703125" customWidth="1"/>
    <col min="257" max="257" width="28.5703125" customWidth="1"/>
    <col min="258" max="258" width="38" customWidth="1"/>
    <col min="259" max="259" width="21.7109375" customWidth="1"/>
    <col min="260" max="260" width="31.5703125" customWidth="1"/>
    <col min="513" max="513" width="28.5703125" customWidth="1"/>
    <col min="514" max="514" width="38" customWidth="1"/>
    <col min="515" max="515" width="21.7109375" customWidth="1"/>
    <col min="516" max="516" width="31.5703125" customWidth="1"/>
    <col min="769" max="769" width="28.5703125" customWidth="1"/>
    <col min="770" max="770" width="38" customWidth="1"/>
    <col min="771" max="771" width="21.7109375" customWidth="1"/>
    <col min="772" max="772" width="31.5703125" customWidth="1"/>
    <col min="1025" max="1025" width="28.5703125" customWidth="1"/>
    <col min="1026" max="1026" width="38" customWidth="1"/>
    <col min="1027" max="1027" width="21.7109375" customWidth="1"/>
    <col min="1028" max="1028" width="31.5703125" customWidth="1"/>
    <col min="1281" max="1281" width="28.5703125" customWidth="1"/>
    <col min="1282" max="1282" width="38" customWidth="1"/>
    <col min="1283" max="1283" width="21.7109375" customWidth="1"/>
    <col min="1284" max="1284" width="31.5703125" customWidth="1"/>
    <col min="1537" max="1537" width="28.5703125" customWidth="1"/>
    <col min="1538" max="1538" width="38" customWidth="1"/>
    <col min="1539" max="1539" width="21.7109375" customWidth="1"/>
    <col min="1540" max="1540" width="31.5703125" customWidth="1"/>
    <col min="1793" max="1793" width="28.5703125" customWidth="1"/>
    <col min="1794" max="1794" width="38" customWidth="1"/>
    <col min="1795" max="1795" width="21.7109375" customWidth="1"/>
    <col min="1796" max="1796" width="31.5703125" customWidth="1"/>
    <col min="2049" max="2049" width="28.5703125" customWidth="1"/>
    <col min="2050" max="2050" width="38" customWidth="1"/>
    <col min="2051" max="2051" width="21.7109375" customWidth="1"/>
    <col min="2052" max="2052" width="31.5703125" customWidth="1"/>
    <col min="2305" max="2305" width="28.5703125" customWidth="1"/>
    <col min="2306" max="2306" width="38" customWidth="1"/>
    <col min="2307" max="2307" width="21.7109375" customWidth="1"/>
    <col min="2308" max="2308" width="31.5703125" customWidth="1"/>
    <col min="2561" max="2561" width="28.5703125" customWidth="1"/>
    <col min="2562" max="2562" width="38" customWidth="1"/>
    <col min="2563" max="2563" width="21.7109375" customWidth="1"/>
    <col min="2564" max="2564" width="31.5703125" customWidth="1"/>
    <col min="2817" max="2817" width="28.5703125" customWidth="1"/>
    <col min="2818" max="2818" width="38" customWidth="1"/>
    <col min="2819" max="2819" width="21.7109375" customWidth="1"/>
    <col min="2820" max="2820" width="31.5703125" customWidth="1"/>
    <col min="3073" max="3073" width="28.5703125" customWidth="1"/>
    <col min="3074" max="3074" width="38" customWidth="1"/>
    <col min="3075" max="3075" width="21.7109375" customWidth="1"/>
    <col min="3076" max="3076" width="31.5703125" customWidth="1"/>
    <col min="3329" max="3329" width="28.5703125" customWidth="1"/>
    <col min="3330" max="3330" width="38" customWidth="1"/>
    <col min="3331" max="3331" width="21.7109375" customWidth="1"/>
    <col min="3332" max="3332" width="31.5703125" customWidth="1"/>
    <col min="3585" max="3585" width="28.5703125" customWidth="1"/>
    <col min="3586" max="3586" width="38" customWidth="1"/>
    <col min="3587" max="3587" width="21.7109375" customWidth="1"/>
    <col min="3588" max="3588" width="31.5703125" customWidth="1"/>
    <col min="3841" max="3841" width="28.5703125" customWidth="1"/>
    <col min="3842" max="3842" width="38" customWidth="1"/>
    <col min="3843" max="3843" width="21.7109375" customWidth="1"/>
    <col min="3844" max="3844" width="31.5703125" customWidth="1"/>
    <col min="4097" max="4097" width="28.5703125" customWidth="1"/>
    <col min="4098" max="4098" width="38" customWidth="1"/>
    <col min="4099" max="4099" width="21.7109375" customWidth="1"/>
    <col min="4100" max="4100" width="31.5703125" customWidth="1"/>
    <col min="4353" max="4353" width="28.5703125" customWidth="1"/>
    <col min="4354" max="4354" width="38" customWidth="1"/>
    <col min="4355" max="4355" width="21.7109375" customWidth="1"/>
    <col min="4356" max="4356" width="31.5703125" customWidth="1"/>
    <col min="4609" max="4609" width="28.5703125" customWidth="1"/>
    <col min="4610" max="4610" width="38" customWidth="1"/>
    <col min="4611" max="4611" width="21.7109375" customWidth="1"/>
    <col min="4612" max="4612" width="31.5703125" customWidth="1"/>
    <col min="4865" max="4865" width="28.5703125" customWidth="1"/>
    <col min="4866" max="4866" width="38" customWidth="1"/>
    <col min="4867" max="4867" width="21.7109375" customWidth="1"/>
    <col min="4868" max="4868" width="31.5703125" customWidth="1"/>
    <col min="5121" max="5121" width="28.5703125" customWidth="1"/>
    <col min="5122" max="5122" width="38" customWidth="1"/>
    <col min="5123" max="5123" width="21.7109375" customWidth="1"/>
    <col min="5124" max="5124" width="31.5703125" customWidth="1"/>
    <col min="5377" max="5377" width="28.5703125" customWidth="1"/>
    <col min="5378" max="5378" width="38" customWidth="1"/>
    <col min="5379" max="5379" width="21.7109375" customWidth="1"/>
    <col min="5380" max="5380" width="31.5703125" customWidth="1"/>
    <col min="5633" max="5633" width="28.5703125" customWidth="1"/>
    <col min="5634" max="5634" width="38" customWidth="1"/>
    <col min="5635" max="5635" width="21.7109375" customWidth="1"/>
    <col min="5636" max="5636" width="31.5703125" customWidth="1"/>
    <col min="5889" max="5889" width="28.5703125" customWidth="1"/>
    <col min="5890" max="5890" width="38" customWidth="1"/>
    <col min="5891" max="5891" width="21.7109375" customWidth="1"/>
    <col min="5892" max="5892" width="31.5703125" customWidth="1"/>
    <col min="6145" max="6145" width="28.5703125" customWidth="1"/>
    <col min="6146" max="6146" width="38" customWidth="1"/>
    <col min="6147" max="6147" width="21.7109375" customWidth="1"/>
    <col min="6148" max="6148" width="31.5703125" customWidth="1"/>
    <col min="6401" max="6401" width="28.5703125" customWidth="1"/>
    <col min="6402" max="6402" width="38" customWidth="1"/>
    <col min="6403" max="6403" width="21.7109375" customWidth="1"/>
    <col min="6404" max="6404" width="31.5703125" customWidth="1"/>
    <col min="6657" max="6657" width="28.5703125" customWidth="1"/>
    <col min="6658" max="6658" width="38" customWidth="1"/>
    <col min="6659" max="6659" width="21.7109375" customWidth="1"/>
    <col min="6660" max="6660" width="31.5703125" customWidth="1"/>
    <col min="6913" max="6913" width="28.5703125" customWidth="1"/>
    <col min="6914" max="6914" width="38" customWidth="1"/>
    <col min="6915" max="6915" width="21.7109375" customWidth="1"/>
    <col min="6916" max="6916" width="31.5703125" customWidth="1"/>
    <col min="7169" max="7169" width="28.5703125" customWidth="1"/>
    <col min="7170" max="7170" width="38" customWidth="1"/>
    <col min="7171" max="7171" width="21.7109375" customWidth="1"/>
    <col min="7172" max="7172" width="31.5703125" customWidth="1"/>
    <col min="7425" max="7425" width="28.5703125" customWidth="1"/>
    <col min="7426" max="7426" width="38" customWidth="1"/>
    <col min="7427" max="7427" width="21.7109375" customWidth="1"/>
    <col min="7428" max="7428" width="31.5703125" customWidth="1"/>
    <col min="7681" max="7681" width="28.5703125" customWidth="1"/>
    <col min="7682" max="7682" width="38" customWidth="1"/>
    <col min="7683" max="7683" width="21.7109375" customWidth="1"/>
    <col min="7684" max="7684" width="31.5703125" customWidth="1"/>
    <col min="7937" max="7937" width="28.5703125" customWidth="1"/>
    <col min="7938" max="7938" width="38" customWidth="1"/>
    <col min="7939" max="7939" width="21.7109375" customWidth="1"/>
    <col min="7940" max="7940" width="31.5703125" customWidth="1"/>
    <col min="8193" max="8193" width="28.5703125" customWidth="1"/>
    <col min="8194" max="8194" width="38" customWidth="1"/>
    <col min="8195" max="8195" width="21.7109375" customWidth="1"/>
    <col min="8196" max="8196" width="31.5703125" customWidth="1"/>
    <col min="8449" max="8449" width="28.5703125" customWidth="1"/>
    <col min="8450" max="8450" width="38" customWidth="1"/>
    <col min="8451" max="8451" width="21.7109375" customWidth="1"/>
    <col min="8452" max="8452" width="31.5703125" customWidth="1"/>
    <col min="8705" max="8705" width="28.5703125" customWidth="1"/>
    <col min="8706" max="8706" width="38" customWidth="1"/>
    <col min="8707" max="8707" width="21.7109375" customWidth="1"/>
    <col min="8708" max="8708" width="31.5703125" customWidth="1"/>
    <col min="8961" max="8961" width="28.5703125" customWidth="1"/>
    <col min="8962" max="8962" width="38" customWidth="1"/>
    <col min="8963" max="8963" width="21.7109375" customWidth="1"/>
    <col min="8964" max="8964" width="31.5703125" customWidth="1"/>
    <col min="9217" max="9217" width="28.5703125" customWidth="1"/>
    <col min="9218" max="9218" width="38" customWidth="1"/>
    <col min="9219" max="9219" width="21.7109375" customWidth="1"/>
    <col min="9220" max="9220" width="31.5703125" customWidth="1"/>
    <col min="9473" max="9473" width="28.5703125" customWidth="1"/>
    <col min="9474" max="9474" width="38" customWidth="1"/>
    <col min="9475" max="9475" width="21.7109375" customWidth="1"/>
    <col min="9476" max="9476" width="31.5703125" customWidth="1"/>
    <col min="9729" max="9729" width="28.5703125" customWidth="1"/>
    <col min="9730" max="9730" width="38" customWidth="1"/>
    <col min="9731" max="9731" width="21.7109375" customWidth="1"/>
    <col min="9732" max="9732" width="31.5703125" customWidth="1"/>
    <col min="9985" max="9985" width="28.5703125" customWidth="1"/>
    <col min="9986" max="9986" width="38" customWidth="1"/>
    <col min="9987" max="9987" width="21.7109375" customWidth="1"/>
    <col min="9988" max="9988" width="31.5703125" customWidth="1"/>
    <col min="10241" max="10241" width="28.5703125" customWidth="1"/>
    <col min="10242" max="10242" width="38" customWidth="1"/>
    <col min="10243" max="10243" width="21.7109375" customWidth="1"/>
    <col min="10244" max="10244" width="31.5703125" customWidth="1"/>
    <col min="10497" max="10497" width="28.5703125" customWidth="1"/>
    <col min="10498" max="10498" width="38" customWidth="1"/>
    <col min="10499" max="10499" width="21.7109375" customWidth="1"/>
    <col min="10500" max="10500" width="31.5703125" customWidth="1"/>
    <col min="10753" max="10753" width="28.5703125" customWidth="1"/>
    <col min="10754" max="10754" width="38" customWidth="1"/>
    <col min="10755" max="10755" width="21.7109375" customWidth="1"/>
    <col min="10756" max="10756" width="31.5703125" customWidth="1"/>
    <col min="11009" max="11009" width="28.5703125" customWidth="1"/>
    <col min="11010" max="11010" width="38" customWidth="1"/>
    <col min="11011" max="11011" width="21.7109375" customWidth="1"/>
    <col min="11012" max="11012" width="31.5703125" customWidth="1"/>
    <col min="11265" max="11265" width="28.5703125" customWidth="1"/>
    <col min="11266" max="11266" width="38" customWidth="1"/>
    <col min="11267" max="11267" width="21.7109375" customWidth="1"/>
    <col min="11268" max="11268" width="31.5703125" customWidth="1"/>
    <col min="11521" max="11521" width="28.5703125" customWidth="1"/>
    <col min="11522" max="11522" width="38" customWidth="1"/>
    <col min="11523" max="11523" width="21.7109375" customWidth="1"/>
    <col min="11524" max="11524" width="31.5703125" customWidth="1"/>
    <col min="11777" max="11777" width="28.5703125" customWidth="1"/>
    <col min="11778" max="11778" width="38" customWidth="1"/>
    <col min="11779" max="11779" width="21.7109375" customWidth="1"/>
    <col min="11780" max="11780" width="31.5703125" customWidth="1"/>
    <col min="12033" max="12033" width="28.5703125" customWidth="1"/>
    <col min="12034" max="12034" width="38" customWidth="1"/>
    <col min="12035" max="12035" width="21.7109375" customWidth="1"/>
    <col min="12036" max="12036" width="31.5703125" customWidth="1"/>
    <col min="12289" max="12289" width="28.5703125" customWidth="1"/>
    <col min="12290" max="12290" width="38" customWidth="1"/>
    <col min="12291" max="12291" width="21.7109375" customWidth="1"/>
    <col min="12292" max="12292" width="31.5703125" customWidth="1"/>
    <col min="12545" max="12545" width="28.5703125" customWidth="1"/>
    <col min="12546" max="12546" width="38" customWidth="1"/>
    <col min="12547" max="12547" width="21.7109375" customWidth="1"/>
    <col min="12548" max="12548" width="31.5703125" customWidth="1"/>
    <col min="12801" max="12801" width="28.5703125" customWidth="1"/>
    <col min="12802" max="12802" width="38" customWidth="1"/>
    <col min="12803" max="12803" width="21.7109375" customWidth="1"/>
    <col min="12804" max="12804" width="31.5703125" customWidth="1"/>
    <col min="13057" max="13057" width="28.5703125" customWidth="1"/>
    <col min="13058" max="13058" width="38" customWidth="1"/>
    <col min="13059" max="13059" width="21.7109375" customWidth="1"/>
    <col min="13060" max="13060" width="31.5703125" customWidth="1"/>
    <col min="13313" max="13313" width="28.5703125" customWidth="1"/>
    <col min="13314" max="13314" width="38" customWidth="1"/>
    <col min="13315" max="13315" width="21.7109375" customWidth="1"/>
    <col min="13316" max="13316" width="31.5703125" customWidth="1"/>
    <col min="13569" max="13569" width="28.5703125" customWidth="1"/>
    <col min="13570" max="13570" width="38" customWidth="1"/>
    <col min="13571" max="13571" width="21.7109375" customWidth="1"/>
    <col min="13572" max="13572" width="31.5703125" customWidth="1"/>
    <col min="13825" max="13825" width="28.5703125" customWidth="1"/>
    <col min="13826" max="13826" width="38" customWidth="1"/>
    <col min="13827" max="13827" width="21.7109375" customWidth="1"/>
    <col min="13828" max="13828" width="31.5703125" customWidth="1"/>
    <col min="14081" max="14081" width="28.5703125" customWidth="1"/>
    <col min="14082" max="14082" width="38" customWidth="1"/>
    <col min="14083" max="14083" width="21.7109375" customWidth="1"/>
    <col min="14084" max="14084" width="31.5703125" customWidth="1"/>
    <col min="14337" max="14337" width="28.5703125" customWidth="1"/>
    <col min="14338" max="14338" width="38" customWidth="1"/>
    <col min="14339" max="14339" width="21.7109375" customWidth="1"/>
    <col min="14340" max="14340" width="31.5703125" customWidth="1"/>
    <col min="14593" max="14593" width="28.5703125" customWidth="1"/>
    <col min="14594" max="14594" width="38" customWidth="1"/>
    <col min="14595" max="14595" width="21.7109375" customWidth="1"/>
    <col min="14596" max="14596" width="31.5703125" customWidth="1"/>
    <col min="14849" max="14849" width="28.5703125" customWidth="1"/>
    <col min="14850" max="14850" width="38" customWidth="1"/>
    <col min="14851" max="14851" width="21.7109375" customWidth="1"/>
    <col min="14852" max="14852" width="31.5703125" customWidth="1"/>
    <col min="15105" max="15105" width="28.5703125" customWidth="1"/>
    <col min="15106" max="15106" width="38" customWidth="1"/>
    <col min="15107" max="15107" width="21.7109375" customWidth="1"/>
    <col min="15108" max="15108" width="31.5703125" customWidth="1"/>
    <col min="15361" max="15361" width="28.5703125" customWidth="1"/>
    <col min="15362" max="15362" width="38" customWidth="1"/>
    <col min="15363" max="15363" width="21.7109375" customWidth="1"/>
    <col min="15364" max="15364" width="31.5703125" customWidth="1"/>
    <col min="15617" max="15617" width="28.5703125" customWidth="1"/>
    <col min="15618" max="15618" width="38" customWidth="1"/>
    <col min="15619" max="15619" width="21.7109375" customWidth="1"/>
    <col min="15620" max="15620" width="31.5703125" customWidth="1"/>
    <col min="15873" max="15873" width="28.5703125" customWidth="1"/>
    <col min="15874" max="15874" width="38" customWidth="1"/>
    <col min="15875" max="15875" width="21.7109375" customWidth="1"/>
    <col min="15876" max="15876" width="31.5703125" customWidth="1"/>
    <col min="16129" max="16129" width="28.5703125" customWidth="1"/>
    <col min="16130" max="16130" width="38" customWidth="1"/>
    <col min="16131" max="16131" width="21.7109375" customWidth="1"/>
    <col min="16132" max="16132" width="31.5703125" customWidth="1"/>
  </cols>
  <sheetData>
    <row r="1" spans="1:6" ht="72" customHeight="1">
      <c r="A1" s="196" t="s">
        <v>502</v>
      </c>
      <c r="B1" s="195"/>
      <c r="C1" s="195"/>
      <c r="D1" s="195"/>
      <c r="E1" s="136"/>
    </row>
    <row r="3" spans="1:6">
      <c r="B3" s="137" t="s">
        <v>488</v>
      </c>
    </row>
    <row r="4" spans="1:6" ht="45">
      <c r="A4" s="138" t="s">
        <v>489</v>
      </c>
      <c r="B4" s="139" t="s">
        <v>490</v>
      </c>
      <c r="C4" s="139" t="s">
        <v>491</v>
      </c>
      <c r="D4" s="140"/>
    </row>
    <row r="5" spans="1:6" hidden="1">
      <c r="A5" s="141">
        <v>2019</v>
      </c>
      <c r="B5" s="142" t="e">
        <v>#REF!</v>
      </c>
      <c r="C5" s="142">
        <v>123.02</v>
      </c>
      <c r="D5" s="24"/>
    </row>
    <row r="6" spans="1:6" hidden="1">
      <c r="A6" s="141">
        <v>2020</v>
      </c>
      <c r="B6" s="142" t="e">
        <v>#REF!</v>
      </c>
      <c r="C6" s="142">
        <v>44.79</v>
      </c>
      <c r="D6" s="24"/>
    </row>
    <row r="7" spans="1:6" hidden="1">
      <c r="A7" s="141">
        <v>2021</v>
      </c>
      <c r="B7" s="142" t="e">
        <v>#REF!</v>
      </c>
      <c r="C7" s="142">
        <v>41.810820643617816</v>
      </c>
      <c r="D7" s="24"/>
    </row>
    <row r="8" spans="1:6">
      <c r="A8" s="143">
        <v>2023</v>
      </c>
      <c r="B8" s="66">
        <f>'2020'!J58+'2021'!J42+'2022'!J25+'2023'!J8</f>
        <v>0</v>
      </c>
      <c r="C8" s="66">
        <v>0</v>
      </c>
      <c r="D8" s="24"/>
    </row>
    <row r="9" spans="1:6">
      <c r="A9" s="141">
        <v>2024</v>
      </c>
      <c r="B9" s="142">
        <f>'2021'!J59+'2022'!J42+'2023'!J26</f>
        <v>0</v>
      </c>
      <c r="C9" s="142">
        <v>0</v>
      </c>
      <c r="D9" s="24"/>
    </row>
    <row r="10" spans="1:6">
      <c r="A10" s="143">
        <v>2025</v>
      </c>
      <c r="B10" s="66">
        <f>'2022'!J59+'2023'!J43</f>
        <v>0</v>
      </c>
      <c r="C10" s="66"/>
      <c r="D10" s="24"/>
    </row>
    <row r="11" spans="1:6">
      <c r="A11" s="144" t="s">
        <v>492</v>
      </c>
      <c r="B11" s="145">
        <f>SUM(B8:B10)</f>
        <v>0</v>
      </c>
      <c r="C11" s="145">
        <f>SUM(C8:C10)</f>
        <v>0</v>
      </c>
      <c r="D11" s="146"/>
    </row>
    <row r="12" spans="1:6">
      <c r="B12" s="24"/>
    </row>
    <row r="13" spans="1:6">
      <c r="B13" s="24"/>
      <c r="C13" s="24"/>
    </row>
    <row r="14" spans="1:6">
      <c r="B14" s="24"/>
    </row>
    <row r="15" spans="1:6">
      <c r="B15" s="24"/>
    </row>
    <row r="16" spans="1:6" ht="20.25">
      <c r="A16" s="147"/>
      <c r="B16" s="147"/>
      <c r="C16" s="148"/>
      <c r="D16" s="149"/>
      <c r="E16" s="123"/>
      <c r="F16" s="124"/>
    </row>
    <row r="17" spans="2:2">
      <c r="B17" s="24"/>
    </row>
    <row r="18" spans="2:2">
      <c r="B18" s="24"/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26"/>
  <sheetViews>
    <sheetView workbookViewId="0">
      <selection activeCell="F6" sqref="F6"/>
    </sheetView>
  </sheetViews>
  <sheetFormatPr defaultRowHeight="15.75"/>
  <cols>
    <col min="1" max="1" width="43.7109375" style="4" customWidth="1"/>
    <col min="2" max="3" width="17.85546875" style="2" customWidth="1"/>
    <col min="4" max="223" width="9.140625" style="1"/>
    <col min="224" max="224" width="16" style="1" customWidth="1"/>
    <col min="225" max="225" width="54.28515625" style="1" customWidth="1"/>
    <col min="226" max="226" width="21.28515625" style="1" customWidth="1"/>
    <col min="227" max="227" width="16.42578125" style="1" customWidth="1"/>
    <col min="228" max="228" width="16.7109375" style="1" customWidth="1"/>
    <col min="229" max="229" width="6.42578125" style="1" customWidth="1"/>
    <col min="230" max="230" width="15.85546875" style="1" customWidth="1"/>
    <col min="231" max="231" width="17" style="1" customWidth="1"/>
    <col min="232" max="233" width="0" style="1" hidden="1" customWidth="1"/>
    <col min="234" max="234" width="5.5703125" style="1" customWidth="1"/>
    <col min="235" max="235" width="19.5703125" style="1" customWidth="1"/>
    <col min="236" max="236" width="5.28515625" style="1" customWidth="1"/>
    <col min="237" max="237" width="17.42578125" style="1" customWidth="1"/>
    <col min="238" max="238" width="46" style="1" customWidth="1"/>
    <col min="239" max="239" width="22.28515625" style="1" customWidth="1"/>
    <col min="240" max="240" width="14.5703125" style="1" customWidth="1"/>
    <col min="241" max="241" width="15.5703125" style="1" customWidth="1"/>
    <col min="242" max="242" width="8.85546875" style="1" customWidth="1"/>
    <col min="243" max="243" width="17.42578125" style="1" customWidth="1"/>
    <col min="244" max="244" width="46" style="1" customWidth="1"/>
    <col min="245" max="245" width="22.28515625" style="1" customWidth="1"/>
    <col min="246" max="246" width="16.5703125" style="1" customWidth="1"/>
    <col min="247" max="247" width="14.5703125" style="1" customWidth="1"/>
    <col min="248" max="249" width="8.7109375" style="1" customWidth="1"/>
    <col min="250" max="250" width="9.85546875" style="1" customWidth="1"/>
    <col min="251" max="253" width="8.7109375" style="1" customWidth="1"/>
    <col min="254" max="479" width="9.140625" style="1"/>
    <col min="480" max="480" width="16" style="1" customWidth="1"/>
    <col min="481" max="481" width="54.28515625" style="1" customWidth="1"/>
    <col min="482" max="482" width="21.28515625" style="1" customWidth="1"/>
    <col min="483" max="483" width="16.42578125" style="1" customWidth="1"/>
    <col min="484" max="484" width="16.7109375" style="1" customWidth="1"/>
    <col min="485" max="485" width="6.42578125" style="1" customWidth="1"/>
    <col min="486" max="486" width="15.85546875" style="1" customWidth="1"/>
    <col min="487" max="487" width="17" style="1" customWidth="1"/>
    <col min="488" max="489" width="0" style="1" hidden="1" customWidth="1"/>
    <col min="490" max="490" width="5.5703125" style="1" customWidth="1"/>
    <col min="491" max="491" width="19.5703125" style="1" customWidth="1"/>
    <col min="492" max="492" width="5.28515625" style="1" customWidth="1"/>
    <col min="493" max="493" width="17.42578125" style="1" customWidth="1"/>
    <col min="494" max="494" width="46" style="1" customWidth="1"/>
    <col min="495" max="495" width="22.28515625" style="1" customWidth="1"/>
    <col min="496" max="496" width="14.5703125" style="1" customWidth="1"/>
    <col min="497" max="497" width="15.5703125" style="1" customWidth="1"/>
    <col min="498" max="498" width="8.85546875" style="1" customWidth="1"/>
    <col min="499" max="499" width="17.42578125" style="1" customWidth="1"/>
    <col min="500" max="500" width="46" style="1" customWidth="1"/>
    <col min="501" max="501" width="22.28515625" style="1" customWidth="1"/>
    <col min="502" max="502" width="16.5703125" style="1" customWidth="1"/>
    <col min="503" max="503" width="14.5703125" style="1" customWidth="1"/>
    <col min="504" max="505" width="8.7109375" style="1" customWidth="1"/>
    <col min="506" max="506" width="9.85546875" style="1" customWidth="1"/>
    <col min="507" max="509" width="8.7109375" style="1" customWidth="1"/>
    <col min="510" max="735" width="9.140625" style="1"/>
    <col min="736" max="736" width="16" style="1" customWidth="1"/>
    <col min="737" max="737" width="54.28515625" style="1" customWidth="1"/>
    <col min="738" max="738" width="21.28515625" style="1" customWidth="1"/>
    <col min="739" max="739" width="16.42578125" style="1" customWidth="1"/>
    <col min="740" max="740" width="16.7109375" style="1" customWidth="1"/>
    <col min="741" max="741" width="6.42578125" style="1" customWidth="1"/>
    <col min="742" max="742" width="15.85546875" style="1" customWidth="1"/>
    <col min="743" max="743" width="17" style="1" customWidth="1"/>
    <col min="744" max="745" width="0" style="1" hidden="1" customWidth="1"/>
    <col min="746" max="746" width="5.5703125" style="1" customWidth="1"/>
    <col min="747" max="747" width="19.5703125" style="1" customWidth="1"/>
    <col min="748" max="748" width="5.28515625" style="1" customWidth="1"/>
    <col min="749" max="749" width="17.42578125" style="1" customWidth="1"/>
    <col min="750" max="750" width="46" style="1" customWidth="1"/>
    <col min="751" max="751" width="22.28515625" style="1" customWidth="1"/>
    <col min="752" max="752" width="14.5703125" style="1" customWidth="1"/>
    <col min="753" max="753" width="15.5703125" style="1" customWidth="1"/>
    <col min="754" max="754" width="8.85546875" style="1" customWidth="1"/>
    <col min="755" max="755" width="17.42578125" style="1" customWidth="1"/>
    <col min="756" max="756" width="46" style="1" customWidth="1"/>
    <col min="757" max="757" width="22.28515625" style="1" customWidth="1"/>
    <col min="758" max="758" width="16.5703125" style="1" customWidth="1"/>
    <col min="759" max="759" width="14.5703125" style="1" customWidth="1"/>
    <col min="760" max="761" width="8.7109375" style="1" customWidth="1"/>
    <col min="762" max="762" width="9.85546875" style="1" customWidth="1"/>
    <col min="763" max="765" width="8.7109375" style="1" customWidth="1"/>
    <col min="766" max="991" width="9.140625" style="1"/>
    <col min="992" max="992" width="16" style="1" customWidth="1"/>
    <col min="993" max="993" width="54.28515625" style="1" customWidth="1"/>
    <col min="994" max="994" width="21.28515625" style="1" customWidth="1"/>
    <col min="995" max="995" width="16.42578125" style="1" customWidth="1"/>
    <col min="996" max="996" width="16.7109375" style="1" customWidth="1"/>
    <col min="997" max="997" width="6.42578125" style="1" customWidth="1"/>
    <col min="998" max="998" width="15.85546875" style="1" customWidth="1"/>
    <col min="999" max="999" width="17" style="1" customWidth="1"/>
    <col min="1000" max="1001" width="0" style="1" hidden="1" customWidth="1"/>
    <col min="1002" max="1002" width="5.5703125" style="1" customWidth="1"/>
    <col min="1003" max="1003" width="19.5703125" style="1" customWidth="1"/>
    <col min="1004" max="1004" width="5.28515625" style="1" customWidth="1"/>
    <col min="1005" max="1005" width="17.42578125" style="1" customWidth="1"/>
    <col min="1006" max="1006" width="46" style="1" customWidth="1"/>
    <col min="1007" max="1007" width="22.28515625" style="1" customWidth="1"/>
    <col min="1008" max="1008" width="14.5703125" style="1" customWidth="1"/>
    <col min="1009" max="1009" width="15.5703125" style="1" customWidth="1"/>
    <col min="1010" max="1010" width="8.85546875" style="1" customWidth="1"/>
    <col min="1011" max="1011" width="17.42578125" style="1" customWidth="1"/>
    <col min="1012" max="1012" width="46" style="1" customWidth="1"/>
    <col min="1013" max="1013" width="22.28515625" style="1" customWidth="1"/>
    <col min="1014" max="1014" width="16.5703125" style="1" customWidth="1"/>
    <col min="1015" max="1015" width="14.5703125" style="1" customWidth="1"/>
    <col min="1016" max="1017" width="8.7109375" style="1" customWidth="1"/>
    <col min="1018" max="1018" width="9.85546875" style="1" customWidth="1"/>
    <col min="1019" max="1021" width="8.7109375" style="1" customWidth="1"/>
    <col min="1022" max="1247" width="9.140625" style="1"/>
    <col min="1248" max="1248" width="16" style="1" customWidth="1"/>
    <col min="1249" max="1249" width="54.28515625" style="1" customWidth="1"/>
    <col min="1250" max="1250" width="21.28515625" style="1" customWidth="1"/>
    <col min="1251" max="1251" width="16.42578125" style="1" customWidth="1"/>
    <col min="1252" max="1252" width="16.7109375" style="1" customWidth="1"/>
    <col min="1253" max="1253" width="6.42578125" style="1" customWidth="1"/>
    <col min="1254" max="1254" width="15.85546875" style="1" customWidth="1"/>
    <col min="1255" max="1255" width="17" style="1" customWidth="1"/>
    <col min="1256" max="1257" width="0" style="1" hidden="1" customWidth="1"/>
    <col min="1258" max="1258" width="5.5703125" style="1" customWidth="1"/>
    <col min="1259" max="1259" width="19.5703125" style="1" customWidth="1"/>
    <col min="1260" max="1260" width="5.28515625" style="1" customWidth="1"/>
    <col min="1261" max="1261" width="17.42578125" style="1" customWidth="1"/>
    <col min="1262" max="1262" width="46" style="1" customWidth="1"/>
    <col min="1263" max="1263" width="22.28515625" style="1" customWidth="1"/>
    <col min="1264" max="1264" width="14.5703125" style="1" customWidth="1"/>
    <col min="1265" max="1265" width="15.5703125" style="1" customWidth="1"/>
    <col min="1266" max="1266" width="8.85546875" style="1" customWidth="1"/>
    <col min="1267" max="1267" width="17.42578125" style="1" customWidth="1"/>
    <col min="1268" max="1268" width="46" style="1" customWidth="1"/>
    <col min="1269" max="1269" width="22.28515625" style="1" customWidth="1"/>
    <col min="1270" max="1270" width="16.5703125" style="1" customWidth="1"/>
    <col min="1271" max="1271" width="14.5703125" style="1" customWidth="1"/>
    <col min="1272" max="1273" width="8.7109375" style="1" customWidth="1"/>
    <col min="1274" max="1274" width="9.85546875" style="1" customWidth="1"/>
    <col min="1275" max="1277" width="8.7109375" style="1" customWidth="1"/>
    <col min="1278" max="1503" width="9.140625" style="1"/>
    <col min="1504" max="1504" width="16" style="1" customWidth="1"/>
    <col min="1505" max="1505" width="54.28515625" style="1" customWidth="1"/>
    <col min="1506" max="1506" width="21.28515625" style="1" customWidth="1"/>
    <col min="1507" max="1507" width="16.42578125" style="1" customWidth="1"/>
    <col min="1508" max="1508" width="16.7109375" style="1" customWidth="1"/>
    <col min="1509" max="1509" width="6.42578125" style="1" customWidth="1"/>
    <col min="1510" max="1510" width="15.85546875" style="1" customWidth="1"/>
    <col min="1511" max="1511" width="17" style="1" customWidth="1"/>
    <col min="1512" max="1513" width="0" style="1" hidden="1" customWidth="1"/>
    <col min="1514" max="1514" width="5.5703125" style="1" customWidth="1"/>
    <col min="1515" max="1515" width="19.5703125" style="1" customWidth="1"/>
    <col min="1516" max="1516" width="5.28515625" style="1" customWidth="1"/>
    <col min="1517" max="1517" width="17.42578125" style="1" customWidth="1"/>
    <col min="1518" max="1518" width="46" style="1" customWidth="1"/>
    <col min="1519" max="1519" width="22.28515625" style="1" customWidth="1"/>
    <col min="1520" max="1520" width="14.5703125" style="1" customWidth="1"/>
    <col min="1521" max="1521" width="15.5703125" style="1" customWidth="1"/>
    <col min="1522" max="1522" width="8.85546875" style="1" customWidth="1"/>
    <col min="1523" max="1523" width="17.42578125" style="1" customWidth="1"/>
    <col min="1524" max="1524" width="46" style="1" customWidth="1"/>
    <col min="1525" max="1525" width="22.28515625" style="1" customWidth="1"/>
    <col min="1526" max="1526" width="16.5703125" style="1" customWidth="1"/>
    <col min="1527" max="1527" width="14.5703125" style="1" customWidth="1"/>
    <col min="1528" max="1529" width="8.7109375" style="1" customWidth="1"/>
    <col min="1530" max="1530" width="9.85546875" style="1" customWidth="1"/>
    <col min="1531" max="1533" width="8.7109375" style="1" customWidth="1"/>
    <col min="1534" max="1759" width="9.140625" style="1"/>
    <col min="1760" max="1760" width="16" style="1" customWidth="1"/>
    <col min="1761" max="1761" width="54.28515625" style="1" customWidth="1"/>
    <col min="1762" max="1762" width="21.28515625" style="1" customWidth="1"/>
    <col min="1763" max="1763" width="16.42578125" style="1" customWidth="1"/>
    <col min="1764" max="1764" width="16.7109375" style="1" customWidth="1"/>
    <col min="1765" max="1765" width="6.42578125" style="1" customWidth="1"/>
    <col min="1766" max="1766" width="15.85546875" style="1" customWidth="1"/>
    <col min="1767" max="1767" width="17" style="1" customWidth="1"/>
    <col min="1768" max="1769" width="0" style="1" hidden="1" customWidth="1"/>
    <col min="1770" max="1770" width="5.5703125" style="1" customWidth="1"/>
    <col min="1771" max="1771" width="19.5703125" style="1" customWidth="1"/>
    <col min="1772" max="1772" width="5.28515625" style="1" customWidth="1"/>
    <col min="1773" max="1773" width="17.42578125" style="1" customWidth="1"/>
    <col min="1774" max="1774" width="46" style="1" customWidth="1"/>
    <col min="1775" max="1775" width="22.28515625" style="1" customWidth="1"/>
    <col min="1776" max="1776" width="14.5703125" style="1" customWidth="1"/>
    <col min="1777" max="1777" width="15.5703125" style="1" customWidth="1"/>
    <col min="1778" max="1778" width="8.85546875" style="1" customWidth="1"/>
    <col min="1779" max="1779" width="17.42578125" style="1" customWidth="1"/>
    <col min="1780" max="1780" width="46" style="1" customWidth="1"/>
    <col min="1781" max="1781" width="22.28515625" style="1" customWidth="1"/>
    <col min="1782" max="1782" width="16.5703125" style="1" customWidth="1"/>
    <col min="1783" max="1783" width="14.5703125" style="1" customWidth="1"/>
    <col min="1784" max="1785" width="8.7109375" style="1" customWidth="1"/>
    <col min="1786" max="1786" width="9.85546875" style="1" customWidth="1"/>
    <col min="1787" max="1789" width="8.7109375" style="1" customWidth="1"/>
    <col min="1790" max="2015" width="9.140625" style="1"/>
    <col min="2016" max="2016" width="16" style="1" customWidth="1"/>
    <col min="2017" max="2017" width="54.28515625" style="1" customWidth="1"/>
    <col min="2018" max="2018" width="21.28515625" style="1" customWidth="1"/>
    <col min="2019" max="2019" width="16.42578125" style="1" customWidth="1"/>
    <col min="2020" max="2020" width="16.7109375" style="1" customWidth="1"/>
    <col min="2021" max="2021" width="6.42578125" style="1" customWidth="1"/>
    <col min="2022" max="2022" width="15.85546875" style="1" customWidth="1"/>
    <col min="2023" max="2023" width="17" style="1" customWidth="1"/>
    <col min="2024" max="2025" width="0" style="1" hidden="1" customWidth="1"/>
    <col min="2026" max="2026" width="5.5703125" style="1" customWidth="1"/>
    <col min="2027" max="2027" width="19.5703125" style="1" customWidth="1"/>
    <col min="2028" max="2028" width="5.28515625" style="1" customWidth="1"/>
    <col min="2029" max="2029" width="17.42578125" style="1" customWidth="1"/>
    <col min="2030" max="2030" width="46" style="1" customWidth="1"/>
    <col min="2031" max="2031" width="22.28515625" style="1" customWidth="1"/>
    <col min="2032" max="2032" width="14.5703125" style="1" customWidth="1"/>
    <col min="2033" max="2033" width="15.5703125" style="1" customWidth="1"/>
    <col min="2034" max="2034" width="8.85546875" style="1" customWidth="1"/>
    <col min="2035" max="2035" width="17.42578125" style="1" customWidth="1"/>
    <col min="2036" max="2036" width="46" style="1" customWidth="1"/>
    <col min="2037" max="2037" width="22.28515625" style="1" customWidth="1"/>
    <col min="2038" max="2038" width="16.5703125" style="1" customWidth="1"/>
    <col min="2039" max="2039" width="14.5703125" style="1" customWidth="1"/>
    <col min="2040" max="2041" width="8.7109375" style="1" customWidth="1"/>
    <col min="2042" max="2042" width="9.85546875" style="1" customWidth="1"/>
    <col min="2043" max="2045" width="8.7109375" style="1" customWidth="1"/>
    <col min="2046" max="2271" width="9.140625" style="1"/>
    <col min="2272" max="2272" width="16" style="1" customWidth="1"/>
    <col min="2273" max="2273" width="54.28515625" style="1" customWidth="1"/>
    <col min="2274" max="2274" width="21.28515625" style="1" customWidth="1"/>
    <col min="2275" max="2275" width="16.42578125" style="1" customWidth="1"/>
    <col min="2276" max="2276" width="16.7109375" style="1" customWidth="1"/>
    <col min="2277" max="2277" width="6.42578125" style="1" customWidth="1"/>
    <col min="2278" max="2278" width="15.85546875" style="1" customWidth="1"/>
    <col min="2279" max="2279" width="17" style="1" customWidth="1"/>
    <col min="2280" max="2281" width="0" style="1" hidden="1" customWidth="1"/>
    <col min="2282" max="2282" width="5.5703125" style="1" customWidth="1"/>
    <col min="2283" max="2283" width="19.5703125" style="1" customWidth="1"/>
    <col min="2284" max="2284" width="5.28515625" style="1" customWidth="1"/>
    <col min="2285" max="2285" width="17.42578125" style="1" customWidth="1"/>
    <col min="2286" max="2286" width="46" style="1" customWidth="1"/>
    <col min="2287" max="2287" width="22.28515625" style="1" customWidth="1"/>
    <col min="2288" max="2288" width="14.5703125" style="1" customWidth="1"/>
    <col min="2289" max="2289" width="15.5703125" style="1" customWidth="1"/>
    <col min="2290" max="2290" width="8.85546875" style="1" customWidth="1"/>
    <col min="2291" max="2291" width="17.42578125" style="1" customWidth="1"/>
    <col min="2292" max="2292" width="46" style="1" customWidth="1"/>
    <col min="2293" max="2293" width="22.28515625" style="1" customWidth="1"/>
    <col min="2294" max="2294" width="16.5703125" style="1" customWidth="1"/>
    <col min="2295" max="2295" width="14.5703125" style="1" customWidth="1"/>
    <col min="2296" max="2297" width="8.7109375" style="1" customWidth="1"/>
    <col min="2298" max="2298" width="9.85546875" style="1" customWidth="1"/>
    <col min="2299" max="2301" width="8.7109375" style="1" customWidth="1"/>
    <col min="2302" max="2527" width="9.140625" style="1"/>
    <col min="2528" max="2528" width="16" style="1" customWidth="1"/>
    <col min="2529" max="2529" width="54.28515625" style="1" customWidth="1"/>
    <col min="2530" max="2530" width="21.28515625" style="1" customWidth="1"/>
    <col min="2531" max="2531" width="16.42578125" style="1" customWidth="1"/>
    <col min="2532" max="2532" width="16.7109375" style="1" customWidth="1"/>
    <col min="2533" max="2533" width="6.42578125" style="1" customWidth="1"/>
    <col min="2534" max="2534" width="15.85546875" style="1" customWidth="1"/>
    <col min="2535" max="2535" width="17" style="1" customWidth="1"/>
    <col min="2536" max="2537" width="0" style="1" hidden="1" customWidth="1"/>
    <col min="2538" max="2538" width="5.5703125" style="1" customWidth="1"/>
    <col min="2539" max="2539" width="19.5703125" style="1" customWidth="1"/>
    <col min="2540" max="2540" width="5.28515625" style="1" customWidth="1"/>
    <col min="2541" max="2541" width="17.42578125" style="1" customWidth="1"/>
    <col min="2542" max="2542" width="46" style="1" customWidth="1"/>
    <col min="2543" max="2543" width="22.28515625" style="1" customWidth="1"/>
    <col min="2544" max="2544" width="14.5703125" style="1" customWidth="1"/>
    <col min="2545" max="2545" width="15.5703125" style="1" customWidth="1"/>
    <col min="2546" max="2546" width="8.85546875" style="1" customWidth="1"/>
    <col min="2547" max="2547" width="17.42578125" style="1" customWidth="1"/>
    <col min="2548" max="2548" width="46" style="1" customWidth="1"/>
    <col min="2549" max="2549" width="22.28515625" style="1" customWidth="1"/>
    <col min="2550" max="2550" width="16.5703125" style="1" customWidth="1"/>
    <col min="2551" max="2551" width="14.5703125" style="1" customWidth="1"/>
    <col min="2552" max="2553" width="8.7109375" style="1" customWidth="1"/>
    <col min="2554" max="2554" width="9.85546875" style="1" customWidth="1"/>
    <col min="2555" max="2557" width="8.7109375" style="1" customWidth="1"/>
    <col min="2558" max="2783" width="9.140625" style="1"/>
    <col min="2784" max="2784" width="16" style="1" customWidth="1"/>
    <col min="2785" max="2785" width="54.28515625" style="1" customWidth="1"/>
    <col min="2786" max="2786" width="21.28515625" style="1" customWidth="1"/>
    <col min="2787" max="2787" width="16.42578125" style="1" customWidth="1"/>
    <col min="2788" max="2788" width="16.7109375" style="1" customWidth="1"/>
    <col min="2789" max="2789" width="6.42578125" style="1" customWidth="1"/>
    <col min="2790" max="2790" width="15.85546875" style="1" customWidth="1"/>
    <col min="2791" max="2791" width="17" style="1" customWidth="1"/>
    <col min="2792" max="2793" width="0" style="1" hidden="1" customWidth="1"/>
    <col min="2794" max="2794" width="5.5703125" style="1" customWidth="1"/>
    <col min="2795" max="2795" width="19.5703125" style="1" customWidth="1"/>
    <col min="2796" max="2796" width="5.28515625" style="1" customWidth="1"/>
    <col min="2797" max="2797" width="17.42578125" style="1" customWidth="1"/>
    <col min="2798" max="2798" width="46" style="1" customWidth="1"/>
    <col min="2799" max="2799" width="22.28515625" style="1" customWidth="1"/>
    <col min="2800" max="2800" width="14.5703125" style="1" customWidth="1"/>
    <col min="2801" max="2801" width="15.5703125" style="1" customWidth="1"/>
    <col min="2802" max="2802" width="8.85546875" style="1" customWidth="1"/>
    <col min="2803" max="2803" width="17.42578125" style="1" customWidth="1"/>
    <col min="2804" max="2804" width="46" style="1" customWidth="1"/>
    <col min="2805" max="2805" width="22.28515625" style="1" customWidth="1"/>
    <col min="2806" max="2806" width="16.5703125" style="1" customWidth="1"/>
    <col min="2807" max="2807" width="14.5703125" style="1" customWidth="1"/>
    <col min="2808" max="2809" width="8.7109375" style="1" customWidth="1"/>
    <col min="2810" max="2810" width="9.85546875" style="1" customWidth="1"/>
    <col min="2811" max="2813" width="8.7109375" style="1" customWidth="1"/>
    <col min="2814" max="3039" width="9.140625" style="1"/>
    <col min="3040" max="3040" width="16" style="1" customWidth="1"/>
    <col min="3041" max="3041" width="54.28515625" style="1" customWidth="1"/>
    <col min="3042" max="3042" width="21.28515625" style="1" customWidth="1"/>
    <col min="3043" max="3043" width="16.42578125" style="1" customWidth="1"/>
    <col min="3044" max="3044" width="16.7109375" style="1" customWidth="1"/>
    <col min="3045" max="3045" width="6.42578125" style="1" customWidth="1"/>
    <col min="3046" max="3046" width="15.85546875" style="1" customWidth="1"/>
    <col min="3047" max="3047" width="17" style="1" customWidth="1"/>
    <col min="3048" max="3049" width="0" style="1" hidden="1" customWidth="1"/>
    <col min="3050" max="3050" width="5.5703125" style="1" customWidth="1"/>
    <col min="3051" max="3051" width="19.5703125" style="1" customWidth="1"/>
    <col min="3052" max="3052" width="5.28515625" style="1" customWidth="1"/>
    <col min="3053" max="3053" width="17.42578125" style="1" customWidth="1"/>
    <col min="3054" max="3054" width="46" style="1" customWidth="1"/>
    <col min="3055" max="3055" width="22.28515625" style="1" customWidth="1"/>
    <col min="3056" max="3056" width="14.5703125" style="1" customWidth="1"/>
    <col min="3057" max="3057" width="15.5703125" style="1" customWidth="1"/>
    <col min="3058" max="3058" width="8.85546875" style="1" customWidth="1"/>
    <col min="3059" max="3059" width="17.42578125" style="1" customWidth="1"/>
    <col min="3060" max="3060" width="46" style="1" customWidth="1"/>
    <col min="3061" max="3061" width="22.28515625" style="1" customWidth="1"/>
    <col min="3062" max="3062" width="16.5703125" style="1" customWidth="1"/>
    <col min="3063" max="3063" width="14.5703125" style="1" customWidth="1"/>
    <col min="3064" max="3065" width="8.7109375" style="1" customWidth="1"/>
    <col min="3066" max="3066" width="9.85546875" style="1" customWidth="1"/>
    <col min="3067" max="3069" width="8.7109375" style="1" customWidth="1"/>
    <col min="3070" max="3295" width="9.140625" style="1"/>
    <col min="3296" max="3296" width="16" style="1" customWidth="1"/>
    <col min="3297" max="3297" width="54.28515625" style="1" customWidth="1"/>
    <col min="3298" max="3298" width="21.28515625" style="1" customWidth="1"/>
    <col min="3299" max="3299" width="16.42578125" style="1" customWidth="1"/>
    <col min="3300" max="3300" width="16.7109375" style="1" customWidth="1"/>
    <col min="3301" max="3301" width="6.42578125" style="1" customWidth="1"/>
    <col min="3302" max="3302" width="15.85546875" style="1" customWidth="1"/>
    <col min="3303" max="3303" width="17" style="1" customWidth="1"/>
    <col min="3304" max="3305" width="0" style="1" hidden="1" customWidth="1"/>
    <col min="3306" max="3306" width="5.5703125" style="1" customWidth="1"/>
    <col min="3307" max="3307" width="19.5703125" style="1" customWidth="1"/>
    <col min="3308" max="3308" width="5.28515625" style="1" customWidth="1"/>
    <col min="3309" max="3309" width="17.42578125" style="1" customWidth="1"/>
    <col min="3310" max="3310" width="46" style="1" customWidth="1"/>
    <col min="3311" max="3311" width="22.28515625" style="1" customWidth="1"/>
    <col min="3312" max="3312" width="14.5703125" style="1" customWidth="1"/>
    <col min="3313" max="3313" width="15.5703125" style="1" customWidth="1"/>
    <col min="3314" max="3314" width="8.85546875" style="1" customWidth="1"/>
    <col min="3315" max="3315" width="17.42578125" style="1" customWidth="1"/>
    <col min="3316" max="3316" width="46" style="1" customWidth="1"/>
    <col min="3317" max="3317" width="22.28515625" style="1" customWidth="1"/>
    <col min="3318" max="3318" width="16.5703125" style="1" customWidth="1"/>
    <col min="3319" max="3319" width="14.5703125" style="1" customWidth="1"/>
    <col min="3320" max="3321" width="8.7109375" style="1" customWidth="1"/>
    <col min="3322" max="3322" width="9.85546875" style="1" customWidth="1"/>
    <col min="3323" max="3325" width="8.7109375" style="1" customWidth="1"/>
    <col min="3326" max="3551" width="9.140625" style="1"/>
    <col min="3552" max="3552" width="16" style="1" customWidth="1"/>
    <col min="3553" max="3553" width="54.28515625" style="1" customWidth="1"/>
    <col min="3554" max="3554" width="21.28515625" style="1" customWidth="1"/>
    <col min="3555" max="3555" width="16.42578125" style="1" customWidth="1"/>
    <col min="3556" max="3556" width="16.7109375" style="1" customWidth="1"/>
    <col min="3557" max="3557" width="6.42578125" style="1" customWidth="1"/>
    <col min="3558" max="3558" width="15.85546875" style="1" customWidth="1"/>
    <col min="3559" max="3559" width="17" style="1" customWidth="1"/>
    <col min="3560" max="3561" width="0" style="1" hidden="1" customWidth="1"/>
    <col min="3562" max="3562" width="5.5703125" style="1" customWidth="1"/>
    <col min="3563" max="3563" width="19.5703125" style="1" customWidth="1"/>
    <col min="3564" max="3564" width="5.28515625" style="1" customWidth="1"/>
    <col min="3565" max="3565" width="17.42578125" style="1" customWidth="1"/>
    <col min="3566" max="3566" width="46" style="1" customWidth="1"/>
    <col min="3567" max="3567" width="22.28515625" style="1" customWidth="1"/>
    <col min="3568" max="3568" width="14.5703125" style="1" customWidth="1"/>
    <col min="3569" max="3569" width="15.5703125" style="1" customWidth="1"/>
    <col min="3570" max="3570" width="8.85546875" style="1" customWidth="1"/>
    <col min="3571" max="3571" width="17.42578125" style="1" customWidth="1"/>
    <col min="3572" max="3572" width="46" style="1" customWidth="1"/>
    <col min="3573" max="3573" width="22.28515625" style="1" customWidth="1"/>
    <col min="3574" max="3574" width="16.5703125" style="1" customWidth="1"/>
    <col min="3575" max="3575" width="14.5703125" style="1" customWidth="1"/>
    <col min="3576" max="3577" width="8.7109375" style="1" customWidth="1"/>
    <col min="3578" max="3578" width="9.85546875" style="1" customWidth="1"/>
    <col min="3579" max="3581" width="8.7109375" style="1" customWidth="1"/>
    <col min="3582" max="3807" width="9.140625" style="1"/>
    <col min="3808" max="3808" width="16" style="1" customWidth="1"/>
    <col min="3809" max="3809" width="54.28515625" style="1" customWidth="1"/>
    <col min="3810" max="3810" width="21.28515625" style="1" customWidth="1"/>
    <col min="3811" max="3811" width="16.42578125" style="1" customWidth="1"/>
    <col min="3812" max="3812" width="16.7109375" style="1" customWidth="1"/>
    <col min="3813" max="3813" width="6.42578125" style="1" customWidth="1"/>
    <col min="3814" max="3814" width="15.85546875" style="1" customWidth="1"/>
    <col min="3815" max="3815" width="17" style="1" customWidth="1"/>
    <col min="3816" max="3817" width="0" style="1" hidden="1" customWidth="1"/>
    <col min="3818" max="3818" width="5.5703125" style="1" customWidth="1"/>
    <col min="3819" max="3819" width="19.5703125" style="1" customWidth="1"/>
    <col min="3820" max="3820" width="5.28515625" style="1" customWidth="1"/>
    <col min="3821" max="3821" width="17.42578125" style="1" customWidth="1"/>
    <col min="3822" max="3822" width="46" style="1" customWidth="1"/>
    <col min="3823" max="3823" width="22.28515625" style="1" customWidth="1"/>
    <col min="3824" max="3824" width="14.5703125" style="1" customWidth="1"/>
    <col min="3825" max="3825" width="15.5703125" style="1" customWidth="1"/>
    <col min="3826" max="3826" width="8.85546875" style="1" customWidth="1"/>
    <col min="3827" max="3827" width="17.42578125" style="1" customWidth="1"/>
    <col min="3828" max="3828" width="46" style="1" customWidth="1"/>
    <col min="3829" max="3829" width="22.28515625" style="1" customWidth="1"/>
    <col min="3830" max="3830" width="16.5703125" style="1" customWidth="1"/>
    <col min="3831" max="3831" width="14.5703125" style="1" customWidth="1"/>
    <col min="3832" max="3833" width="8.7109375" style="1" customWidth="1"/>
    <col min="3834" max="3834" width="9.85546875" style="1" customWidth="1"/>
    <col min="3835" max="3837" width="8.7109375" style="1" customWidth="1"/>
    <col min="3838" max="4063" width="9.140625" style="1"/>
    <col min="4064" max="4064" width="16" style="1" customWidth="1"/>
    <col min="4065" max="4065" width="54.28515625" style="1" customWidth="1"/>
    <col min="4066" max="4066" width="21.28515625" style="1" customWidth="1"/>
    <col min="4067" max="4067" width="16.42578125" style="1" customWidth="1"/>
    <col min="4068" max="4068" width="16.7109375" style="1" customWidth="1"/>
    <col min="4069" max="4069" width="6.42578125" style="1" customWidth="1"/>
    <col min="4070" max="4070" width="15.85546875" style="1" customWidth="1"/>
    <col min="4071" max="4071" width="17" style="1" customWidth="1"/>
    <col min="4072" max="4073" width="0" style="1" hidden="1" customWidth="1"/>
    <col min="4074" max="4074" width="5.5703125" style="1" customWidth="1"/>
    <col min="4075" max="4075" width="19.5703125" style="1" customWidth="1"/>
    <col min="4076" max="4076" width="5.28515625" style="1" customWidth="1"/>
    <col min="4077" max="4077" width="17.42578125" style="1" customWidth="1"/>
    <col min="4078" max="4078" width="46" style="1" customWidth="1"/>
    <col min="4079" max="4079" width="22.28515625" style="1" customWidth="1"/>
    <col min="4080" max="4080" width="14.5703125" style="1" customWidth="1"/>
    <col min="4081" max="4081" width="15.5703125" style="1" customWidth="1"/>
    <col min="4082" max="4082" width="8.85546875" style="1" customWidth="1"/>
    <col min="4083" max="4083" width="17.42578125" style="1" customWidth="1"/>
    <col min="4084" max="4084" width="46" style="1" customWidth="1"/>
    <col min="4085" max="4085" width="22.28515625" style="1" customWidth="1"/>
    <col min="4086" max="4086" width="16.5703125" style="1" customWidth="1"/>
    <col min="4087" max="4087" width="14.5703125" style="1" customWidth="1"/>
    <col min="4088" max="4089" width="8.7109375" style="1" customWidth="1"/>
    <col min="4090" max="4090" width="9.85546875" style="1" customWidth="1"/>
    <col min="4091" max="4093" width="8.7109375" style="1" customWidth="1"/>
    <col min="4094" max="4319" width="9.140625" style="1"/>
    <col min="4320" max="4320" width="16" style="1" customWidth="1"/>
    <col min="4321" max="4321" width="54.28515625" style="1" customWidth="1"/>
    <col min="4322" max="4322" width="21.28515625" style="1" customWidth="1"/>
    <col min="4323" max="4323" width="16.42578125" style="1" customWidth="1"/>
    <col min="4324" max="4324" width="16.7109375" style="1" customWidth="1"/>
    <col min="4325" max="4325" width="6.42578125" style="1" customWidth="1"/>
    <col min="4326" max="4326" width="15.85546875" style="1" customWidth="1"/>
    <col min="4327" max="4327" width="17" style="1" customWidth="1"/>
    <col min="4328" max="4329" width="0" style="1" hidden="1" customWidth="1"/>
    <col min="4330" max="4330" width="5.5703125" style="1" customWidth="1"/>
    <col min="4331" max="4331" width="19.5703125" style="1" customWidth="1"/>
    <col min="4332" max="4332" width="5.28515625" style="1" customWidth="1"/>
    <col min="4333" max="4333" width="17.42578125" style="1" customWidth="1"/>
    <col min="4334" max="4334" width="46" style="1" customWidth="1"/>
    <col min="4335" max="4335" width="22.28515625" style="1" customWidth="1"/>
    <col min="4336" max="4336" width="14.5703125" style="1" customWidth="1"/>
    <col min="4337" max="4337" width="15.5703125" style="1" customWidth="1"/>
    <col min="4338" max="4338" width="8.85546875" style="1" customWidth="1"/>
    <col min="4339" max="4339" width="17.42578125" style="1" customWidth="1"/>
    <col min="4340" max="4340" width="46" style="1" customWidth="1"/>
    <col min="4341" max="4341" width="22.28515625" style="1" customWidth="1"/>
    <col min="4342" max="4342" width="16.5703125" style="1" customWidth="1"/>
    <col min="4343" max="4343" width="14.5703125" style="1" customWidth="1"/>
    <col min="4344" max="4345" width="8.7109375" style="1" customWidth="1"/>
    <col min="4346" max="4346" width="9.85546875" style="1" customWidth="1"/>
    <col min="4347" max="4349" width="8.7109375" style="1" customWidth="1"/>
    <col min="4350" max="4575" width="9.140625" style="1"/>
    <col min="4576" max="4576" width="16" style="1" customWidth="1"/>
    <col min="4577" max="4577" width="54.28515625" style="1" customWidth="1"/>
    <col min="4578" max="4578" width="21.28515625" style="1" customWidth="1"/>
    <col min="4579" max="4579" width="16.42578125" style="1" customWidth="1"/>
    <col min="4580" max="4580" width="16.7109375" style="1" customWidth="1"/>
    <col min="4581" max="4581" width="6.42578125" style="1" customWidth="1"/>
    <col min="4582" max="4582" width="15.85546875" style="1" customWidth="1"/>
    <col min="4583" max="4583" width="17" style="1" customWidth="1"/>
    <col min="4584" max="4585" width="0" style="1" hidden="1" customWidth="1"/>
    <col min="4586" max="4586" width="5.5703125" style="1" customWidth="1"/>
    <col min="4587" max="4587" width="19.5703125" style="1" customWidth="1"/>
    <col min="4588" max="4588" width="5.28515625" style="1" customWidth="1"/>
    <col min="4589" max="4589" width="17.42578125" style="1" customWidth="1"/>
    <col min="4590" max="4590" width="46" style="1" customWidth="1"/>
    <col min="4591" max="4591" width="22.28515625" style="1" customWidth="1"/>
    <col min="4592" max="4592" width="14.5703125" style="1" customWidth="1"/>
    <col min="4593" max="4593" width="15.5703125" style="1" customWidth="1"/>
    <col min="4594" max="4594" width="8.85546875" style="1" customWidth="1"/>
    <col min="4595" max="4595" width="17.42578125" style="1" customWidth="1"/>
    <col min="4596" max="4596" width="46" style="1" customWidth="1"/>
    <col min="4597" max="4597" width="22.28515625" style="1" customWidth="1"/>
    <col min="4598" max="4598" width="16.5703125" style="1" customWidth="1"/>
    <col min="4599" max="4599" width="14.5703125" style="1" customWidth="1"/>
    <col min="4600" max="4601" width="8.7109375" style="1" customWidth="1"/>
    <col min="4602" max="4602" width="9.85546875" style="1" customWidth="1"/>
    <col min="4603" max="4605" width="8.7109375" style="1" customWidth="1"/>
    <col min="4606" max="4831" width="9.140625" style="1"/>
    <col min="4832" max="4832" width="16" style="1" customWidth="1"/>
    <col min="4833" max="4833" width="54.28515625" style="1" customWidth="1"/>
    <col min="4834" max="4834" width="21.28515625" style="1" customWidth="1"/>
    <col min="4835" max="4835" width="16.42578125" style="1" customWidth="1"/>
    <col min="4836" max="4836" width="16.7109375" style="1" customWidth="1"/>
    <col min="4837" max="4837" width="6.42578125" style="1" customWidth="1"/>
    <col min="4838" max="4838" width="15.85546875" style="1" customWidth="1"/>
    <col min="4839" max="4839" width="17" style="1" customWidth="1"/>
    <col min="4840" max="4841" width="0" style="1" hidden="1" customWidth="1"/>
    <col min="4842" max="4842" width="5.5703125" style="1" customWidth="1"/>
    <col min="4843" max="4843" width="19.5703125" style="1" customWidth="1"/>
    <col min="4844" max="4844" width="5.28515625" style="1" customWidth="1"/>
    <col min="4845" max="4845" width="17.42578125" style="1" customWidth="1"/>
    <col min="4846" max="4846" width="46" style="1" customWidth="1"/>
    <col min="4847" max="4847" width="22.28515625" style="1" customWidth="1"/>
    <col min="4848" max="4848" width="14.5703125" style="1" customWidth="1"/>
    <col min="4849" max="4849" width="15.5703125" style="1" customWidth="1"/>
    <col min="4850" max="4850" width="8.85546875" style="1" customWidth="1"/>
    <col min="4851" max="4851" width="17.42578125" style="1" customWidth="1"/>
    <col min="4852" max="4852" width="46" style="1" customWidth="1"/>
    <col min="4853" max="4853" width="22.28515625" style="1" customWidth="1"/>
    <col min="4854" max="4854" width="16.5703125" style="1" customWidth="1"/>
    <col min="4855" max="4855" width="14.5703125" style="1" customWidth="1"/>
    <col min="4856" max="4857" width="8.7109375" style="1" customWidth="1"/>
    <col min="4858" max="4858" width="9.85546875" style="1" customWidth="1"/>
    <col min="4859" max="4861" width="8.7109375" style="1" customWidth="1"/>
    <col min="4862" max="5087" width="9.140625" style="1"/>
    <col min="5088" max="5088" width="16" style="1" customWidth="1"/>
    <col min="5089" max="5089" width="54.28515625" style="1" customWidth="1"/>
    <col min="5090" max="5090" width="21.28515625" style="1" customWidth="1"/>
    <col min="5091" max="5091" width="16.42578125" style="1" customWidth="1"/>
    <col min="5092" max="5092" width="16.7109375" style="1" customWidth="1"/>
    <col min="5093" max="5093" width="6.42578125" style="1" customWidth="1"/>
    <col min="5094" max="5094" width="15.85546875" style="1" customWidth="1"/>
    <col min="5095" max="5095" width="17" style="1" customWidth="1"/>
    <col min="5096" max="5097" width="0" style="1" hidden="1" customWidth="1"/>
    <col min="5098" max="5098" width="5.5703125" style="1" customWidth="1"/>
    <col min="5099" max="5099" width="19.5703125" style="1" customWidth="1"/>
    <col min="5100" max="5100" width="5.28515625" style="1" customWidth="1"/>
    <col min="5101" max="5101" width="17.42578125" style="1" customWidth="1"/>
    <col min="5102" max="5102" width="46" style="1" customWidth="1"/>
    <col min="5103" max="5103" width="22.28515625" style="1" customWidth="1"/>
    <col min="5104" max="5104" width="14.5703125" style="1" customWidth="1"/>
    <col min="5105" max="5105" width="15.5703125" style="1" customWidth="1"/>
    <col min="5106" max="5106" width="8.85546875" style="1" customWidth="1"/>
    <col min="5107" max="5107" width="17.42578125" style="1" customWidth="1"/>
    <col min="5108" max="5108" width="46" style="1" customWidth="1"/>
    <col min="5109" max="5109" width="22.28515625" style="1" customWidth="1"/>
    <col min="5110" max="5110" width="16.5703125" style="1" customWidth="1"/>
    <col min="5111" max="5111" width="14.5703125" style="1" customWidth="1"/>
    <col min="5112" max="5113" width="8.7109375" style="1" customWidth="1"/>
    <col min="5114" max="5114" width="9.85546875" style="1" customWidth="1"/>
    <col min="5115" max="5117" width="8.7109375" style="1" customWidth="1"/>
    <col min="5118" max="5343" width="9.140625" style="1"/>
    <col min="5344" max="5344" width="16" style="1" customWidth="1"/>
    <col min="5345" max="5345" width="54.28515625" style="1" customWidth="1"/>
    <col min="5346" max="5346" width="21.28515625" style="1" customWidth="1"/>
    <col min="5347" max="5347" width="16.42578125" style="1" customWidth="1"/>
    <col min="5348" max="5348" width="16.7109375" style="1" customWidth="1"/>
    <col min="5349" max="5349" width="6.42578125" style="1" customWidth="1"/>
    <col min="5350" max="5350" width="15.85546875" style="1" customWidth="1"/>
    <col min="5351" max="5351" width="17" style="1" customWidth="1"/>
    <col min="5352" max="5353" width="0" style="1" hidden="1" customWidth="1"/>
    <col min="5354" max="5354" width="5.5703125" style="1" customWidth="1"/>
    <col min="5355" max="5355" width="19.5703125" style="1" customWidth="1"/>
    <col min="5356" max="5356" width="5.28515625" style="1" customWidth="1"/>
    <col min="5357" max="5357" width="17.42578125" style="1" customWidth="1"/>
    <col min="5358" max="5358" width="46" style="1" customWidth="1"/>
    <col min="5359" max="5359" width="22.28515625" style="1" customWidth="1"/>
    <col min="5360" max="5360" width="14.5703125" style="1" customWidth="1"/>
    <col min="5361" max="5361" width="15.5703125" style="1" customWidth="1"/>
    <col min="5362" max="5362" width="8.85546875" style="1" customWidth="1"/>
    <col min="5363" max="5363" width="17.42578125" style="1" customWidth="1"/>
    <col min="5364" max="5364" width="46" style="1" customWidth="1"/>
    <col min="5365" max="5365" width="22.28515625" style="1" customWidth="1"/>
    <col min="5366" max="5366" width="16.5703125" style="1" customWidth="1"/>
    <col min="5367" max="5367" width="14.5703125" style="1" customWidth="1"/>
    <col min="5368" max="5369" width="8.7109375" style="1" customWidth="1"/>
    <col min="5370" max="5370" width="9.85546875" style="1" customWidth="1"/>
    <col min="5371" max="5373" width="8.7109375" style="1" customWidth="1"/>
    <col min="5374" max="5599" width="9.140625" style="1"/>
    <col min="5600" max="5600" width="16" style="1" customWidth="1"/>
    <col min="5601" max="5601" width="54.28515625" style="1" customWidth="1"/>
    <col min="5602" max="5602" width="21.28515625" style="1" customWidth="1"/>
    <col min="5603" max="5603" width="16.42578125" style="1" customWidth="1"/>
    <col min="5604" max="5604" width="16.7109375" style="1" customWidth="1"/>
    <col min="5605" max="5605" width="6.42578125" style="1" customWidth="1"/>
    <col min="5606" max="5606" width="15.85546875" style="1" customWidth="1"/>
    <col min="5607" max="5607" width="17" style="1" customWidth="1"/>
    <col min="5608" max="5609" width="0" style="1" hidden="1" customWidth="1"/>
    <col min="5610" max="5610" width="5.5703125" style="1" customWidth="1"/>
    <col min="5611" max="5611" width="19.5703125" style="1" customWidth="1"/>
    <col min="5612" max="5612" width="5.28515625" style="1" customWidth="1"/>
    <col min="5613" max="5613" width="17.42578125" style="1" customWidth="1"/>
    <col min="5614" max="5614" width="46" style="1" customWidth="1"/>
    <col min="5615" max="5615" width="22.28515625" style="1" customWidth="1"/>
    <col min="5616" max="5616" width="14.5703125" style="1" customWidth="1"/>
    <col min="5617" max="5617" width="15.5703125" style="1" customWidth="1"/>
    <col min="5618" max="5618" width="8.85546875" style="1" customWidth="1"/>
    <col min="5619" max="5619" width="17.42578125" style="1" customWidth="1"/>
    <col min="5620" max="5620" width="46" style="1" customWidth="1"/>
    <col min="5621" max="5621" width="22.28515625" style="1" customWidth="1"/>
    <col min="5622" max="5622" width="16.5703125" style="1" customWidth="1"/>
    <col min="5623" max="5623" width="14.5703125" style="1" customWidth="1"/>
    <col min="5624" max="5625" width="8.7109375" style="1" customWidth="1"/>
    <col min="5626" max="5626" width="9.85546875" style="1" customWidth="1"/>
    <col min="5627" max="5629" width="8.7109375" style="1" customWidth="1"/>
    <col min="5630" max="5855" width="9.140625" style="1"/>
    <col min="5856" max="5856" width="16" style="1" customWidth="1"/>
    <col min="5857" max="5857" width="54.28515625" style="1" customWidth="1"/>
    <col min="5858" max="5858" width="21.28515625" style="1" customWidth="1"/>
    <col min="5859" max="5859" width="16.42578125" style="1" customWidth="1"/>
    <col min="5860" max="5860" width="16.7109375" style="1" customWidth="1"/>
    <col min="5861" max="5861" width="6.42578125" style="1" customWidth="1"/>
    <col min="5862" max="5862" width="15.85546875" style="1" customWidth="1"/>
    <col min="5863" max="5863" width="17" style="1" customWidth="1"/>
    <col min="5864" max="5865" width="0" style="1" hidden="1" customWidth="1"/>
    <col min="5866" max="5866" width="5.5703125" style="1" customWidth="1"/>
    <col min="5867" max="5867" width="19.5703125" style="1" customWidth="1"/>
    <col min="5868" max="5868" width="5.28515625" style="1" customWidth="1"/>
    <col min="5869" max="5869" width="17.42578125" style="1" customWidth="1"/>
    <col min="5870" max="5870" width="46" style="1" customWidth="1"/>
    <col min="5871" max="5871" width="22.28515625" style="1" customWidth="1"/>
    <col min="5872" max="5872" width="14.5703125" style="1" customWidth="1"/>
    <col min="5873" max="5873" width="15.5703125" style="1" customWidth="1"/>
    <col min="5874" max="5874" width="8.85546875" style="1" customWidth="1"/>
    <col min="5875" max="5875" width="17.42578125" style="1" customWidth="1"/>
    <col min="5876" max="5876" width="46" style="1" customWidth="1"/>
    <col min="5877" max="5877" width="22.28515625" style="1" customWidth="1"/>
    <col min="5878" max="5878" width="16.5703125" style="1" customWidth="1"/>
    <col min="5879" max="5879" width="14.5703125" style="1" customWidth="1"/>
    <col min="5880" max="5881" width="8.7109375" style="1" customWidth="1"/>
    <col min="5882" max="5882" width="9.85546875" style="1" customWidth="1"/>
    <col min="5883" max="5885" width="8.7109375" style="1" customWidth="1"/>
    <col min="5886" max="6111" width="9.140625" style="1"/>
    <col min="6112" max="6112" width="16" style="1" customWidth="1"/>
    <col min="6113" max="6113" width="54.28515625" style="1" customWidth="1"/>
    <col min="6114" max="6114" width="21.28515625" style="1" customWidth="1"/>
    <col min="6115" max="6115" width="16.42578125" style="1" customWidth="1"/>
    <col min="6116" max="6116" width="16.7109375" style="1" customWidth="1"/>
    <col min="6117" max="6117" width="6.42578125" style="1" customWidth="1"/>
    <col min="6118" max="6118" width="15.85546875" style="1" customWidth="1"/>
    <col min="6119" max="6119" width="17" style="1" customWidth="1"/>
    <col min="6120" max="6121" width="0" style="1" hidden="1" customWidth="1"/>
    <col min="6122" max="6122" width="5.5703125" style="1" customWidth="1"/>
    <col min="6123" max="6123" width="19.5703125" style="1" customWidth="1"/>
    <col min="6124" max="6124" width="5.28515625" style="1" customWidth="1"/>
    <col min="6125" max="6125" width="17.42578125" style="1" customWidth="1"/>
    <col min="6126" max="6126" width="46" style="1" customWidth="1"/>
    <col min="6127" max="6127" width="22.28515625" style="1" customWidth="1"/>
    <col min="6128" max="6128" width="14.5703125" style="1" customWidth="1"/>
    <col min="6129" max="6129" width="15.5703125" style="1" customWidth="1"/>
    <col min="6130" max="6130" width="8.85546875" style="1" customWidth="1"/>
    <col min="6131" max="6131" width="17.42578125" style="1" customWidth="1"/>
    <col min="6132" max="6132" width="46" style="1" customWidth="1"/>
    <col min="6133" max="6133" width="22.28515625" style="1" customWidth="1"/>
    <col min="6134" max="6134" width="16.5703125" style="1" customWidth="1"/>
    <col min="6135" max="6135" width="14.5703125" style="1" customWidth="1"/>
    <col min="6136" max="6137" width="8.7109375" style="1" customWidth="1"/>
    <col min="6138" max="6138" width="9.85546875" style="1" customWidth="1"/>
    <col min="6139" max="6141" width="8.7109375" style="1" customWidth="1"/>
    <col min="6142" max="6367" width="9.140625" style="1"/>
    <col min="6368" max="6368" width="16" style="1" customWidth="1"/>
    <col min="6369" max="6369" width="54.28515625" style="1" customWidth="1"/>
    <col min="6370" max="6370" width="21.28515625" style="1" customWidth="1"/>
    <col min="6371" max="6371" width="16.42578125" style="1" customWidth="1"/>
    <col min="6372" max="6372" width="16.7109375" style="1" customWidth="1"/>
    <col min="6373" max="6373" width="6.42578125" style="1" customWidth="1"/>
    <col min="6374" max="6374" width="15.85546875" style="1" customWidth="1"/>
    <col min="6375" max="6375" width="17" style="1" customWidth="1"/>
    <col min="6376" max="6377" width="0" style="1" hidden="1" customWidth="1"/>
    <col min="6378" max="6378" width="5.5703125" style="1" customWidth="1"/>
    <col min="6379" max="6379" width="19.5703125" style="1" customWidth="1"/>
    <col min="6380" max="6380" width="5.28515625" style="1" customWidth="1"/>
    <col min="6381" max="6381" width="17.42578125" style="1" customWidth="1"/>
    <col min="6382" max="6382" width="46" style="1" customWidth="1"/>
    <col min="6383" max="6383" width="22.28515625" style="1" customWidth="1"/>
    <col min="6384" max="6384" width="14.5703125" style="1" customWidth="1"/>
    <col min="6385" max="6385" width="15.5703125" style="1" customWidth="1"/>
    <col min="6386" max="6386" width="8.85546875" style="1" customWidth="1"/>
    <col min="6387" max="6387" width="17.42578125" style="1" customWidth="1"/>
    <col min="6388" max="6388" width="46" style="1" customWidth="1"/>
    <col min="6389" max="6389" width="22.28515625" style="1" customWidth="1"/>
    <col min="6390" max="6390" width="16.5703125" style="1" customWidth="1"/>
    <col min="6391" max="6391" width="14.5703125" style="1" customWidth="1"/>
    <col min="6392" max="6393" width="8.7109375" style="1" customWidth="1"/>
    <col min="6394" max="6394" width="9.85546875" style="1" customWidth="1"/>
    <col min="6395" max="6397" width="8.7109375" style="1" customWidth="1"/>
    <col min="6398" max="6623" width="9.140625" style="1"/>
    <col min="6624" max="6624" width="16" style="1" customWidth="1"/>
    <col min="6625" max="6625" width="54.28515625" style="1" customWidth="1"/>
    <col min="6626" max="6626" width="21.28515625" style="1" customWidth="1"/>
    <col min="6627" max="6627" width="16.42578125" style="1" customWidth="1"/>
    <col min="6628" max="6628" width="16.7109375" style="1" customWidth="1"/>
    <col min="6629" max="6629" width="6.42578125" style="1" customWidth="1"/>
    <col min="6630" max="6630" width="15.85546875" style="1" customWidth="1"/>
    <col min="6631" max="6631" width="17" style="1" customWidth="1"/>
    <col min="6632" max="6633" width="0" style="1" hidden="1" customWidth="1"/>
    <col min="6634" max="6634" width="5.5703125" style="1" customWidth="1"/>
    <col min="6635" max="6635" width="19.5703125" style="1" customWidth="1"/>
    <col min="6636" max="6636" width="5.28515625" style="1" customWidth="1"/>
    <col min="6637" max="6637" width="17.42578125" style="1" customWidth="1"/>
    <col min="6638" max="6638" width="46" style="1" customWidth="1"/>
    <col min="6639" max="6639" width="22.28515625" style="1" customWidth="1"/>
    <col min="6640" max="6640" width="14.5703125" style="1" customWidth="1"/>
    <col min="6641" max="6641" width="15.5703125" style="1" customWidth="1"/>
    <col min="6642" max="6642" width="8.85546875" style="1" customWidth="1"/>
    <col min="6643" max="6643" width="17.42578125" style="1" customWidth="1"/>
    <col min="6644" max="6644" width="46" style="1" customWidth="1"/>
    <col min="6645" max="6645" width="22.28515625" style="1" customWidth="1"/>
    <col min="6646" max="6646" width="16.5703125" style="1" customWidth="1"/>
    <col min="6647" max="6647" width="14.5703125" style="1" customWidth="1"/>
    <col min="6648" max="6649" width="8.7109375" style="1" customWidth="1"/>
    <col min="6650" max="6650" width="9.85546875" style="1" customWidth="1"/>
    <col min="6651" max="6653" width="8.7109375" style="1" customWidth="1"/>
    <col min="6654" max="6879" width="9.140625" style="1"/>
    <col min="6880" max="6880" width="16" style="1" customWidth="1"/>
    <col min="6881" max="6881" width="54.28515625" style="1" customWidth="1"/>
    <col min="6882" max="6882" width="21.28515625" style="1" customWidth="1"/>
    <col min="6883" max="6883" width="16.42578125" style="1" customWidth="1"/>
    <col min="6884" max="6884" width="16.7109375" style="1" customWidth="1"/>
    <col min="6885" max="6885" width="6.42578125" style="1" customWidth="1"/>
    <col min="6886" max="6886" width="15.85546875" style="1" customWidth="1"/>
    <col min="6887" max="6887" width="17" style="1" customWidth="1"/>
    <col min="6888" max="6889" width="0" style="1" hidden="1" customWidth="1"/>
    <col min="6890" max="6890" width="5.5703125" style="1" customWidth="1"/>
    <col min="6891" max="6891" width="19.5703125" style="1" customWidth="1"/>
    <col min="6892" max="6892" width="5.28515625" style="1" customWidth="1"/>
    <col min="6893" max="6893" width="17.42578125" style="1" customWidth="1"/>
    <col min="6894" max="6894" width="46" style="1" customWidth="1"/>
    <col min="6895" max="6895" width="22.28515625" style="1" customWidth="1"/>
    <col min="6896" max="6896" width="14.5703125" style="1" customWidth="1"/>
    <col min="6897" max="6897" width="15.5703125" style="1" customWidth="1"/>
    <col min="6898" max="6898" width="8.85546875" style="1" customWidth="1"/>
    <col min="6899" max="6899" width="17.42578125" style="1" customWidth="1"/>
    <col min="6900" max="6900" width="46" style="1" customWidth="1"/>
    <col min="6901" max="6901" width="22.28515625" style="1" customWidth="1"/>
    <col min="6902" max="6902" width="16.5703125" style="1" customWidth="1"/>
    <col min="6903" max="6903" width="14.5703125" style="1" customWidth="1"/>
    <col min="6904" max="6905" width="8.7109375" style="1" customWidth="1"/>
    <col min="6906" max="6906" width="9.85546875" style="1" customWidth="1"/>
    <col min="6907" max="6909" width="8.7109375" style="1" customWidth="1"/>
    <col min="6910" max="7135" width="9.140625" style="1"/>
    <col min="7136" max="7136" width="16" style="1" customWidth="1"/>
    <col min="7137" max="7137" width="54.28515625" style="1" customWidth="1"/>
    <col min="7138" max="7138" width="21.28515625" style="1" customWidth="1"/>
    <col min="7139" max="7139" width="16.42578125" style="1" customWidth="1"/>
    <col min="7140" max="7140" width="16.7109375" style="1" customWidth="1"/>
    <col min="7141" max="7141" width="6.42578125" style="1" customWidth="1"/>
    <col min="7142" max="7142" width="15.85546875" style="1" customWidth="1"/>
    <col min="7143" max="7143" width="17" style="1" customWidth="1"/>
    <col min="7144" max="7145" width="0" style="1" hidden="1" customWidth="1"/>
    <col min="7146" max="7146" width="5.5703125" style="1" customWidth="1"/>
    <col min="7147" max="7147" width="19.5703125" style="1" customWidth="1"/>
    <col min="7148" max="7148" width="5.28515625" style="1" customWidth="1"/>
    <col min="7149" max="7149" width="17.42578125" style="1" customWidth="1"/>
    <col min="7150" max="7150" width="46" style="1" customWidth="1"/>
    <col min="7151" max="7151" width="22.28515625" style="1" customWidth="1"/>
    <col min="7152" max="7152" width="14.5703125" style="1" customWidth="1"/>
    <col min="7153" max="7153" width="15.5703125" style="1" customWidth="1"/>
    <col min="7154" max="7154" width="8.85546875" style="1" customWidth="1"/>
    <col min="7155" max="7155" width="17.42578125" style="1" customWidth="1"/>
    <col min="7156" max="7156" width="46" style="1" customWidth="1"/>
    <col min="7157" max="7157" width="22.28515625" style="1" customWidth="1"/>
    <col min="7158" max="7158" width="16.5703125" style="1" customWidth="1"/>
    <col min="7159" max="7159" width="14.5703125" style="1" customWidth="1"/>
    <col min="7160" max="7161" width="8.7109375" style="1" customWidth="1"/>
    <col min="7162" max="7162" width="9.85546875" style="1" customWidth="1"/>
    <col min="7163" max="7165" width="8.7109375" style="1" customWidth="1"/>
    <col min="7166" max="7391" width="9.140625" style="1"/>
    <col min="7392" max="7392" width="16" style="1" customWidth="1"/>
    <col min="7393" max="7393" width="54.28515625" style="1" customWidth="1"/>
    <col min="7394" max="7394" width="21.28515625" style="1" customWidth="1"/>
    <col min="7395" max="7395" width="16.42578125" style="1" customWidth="1"/>
    <col min="7396" max="7396" width="16.7109375" style="1" customWidth="1"/>
    <col min="7397" max="7397" width="6.42578125" style="1" customWidth="1"/>
    <col min="7398" max="7398" width="15.85546875" style="1" customWidth="1"/>
    <col min="7399" max="7399" width="17" style="1" customWidth="1"/>
    <col min="7400" max="7401" width="0" style="1" hidden="1" customWidth="1"/>
    <col min="7402" max="7402" width="5.5703125" style="1" customWidth="1"/>
    <col min="7403" max="7403" width="19.5703125" style="1" customWidth="1"/>
    <col min="7404" max="7404" width="5.28515625" style="1" customWidth="1"/>
    <col min="7405" max="7405" width="17.42578125" style="1" customWidth="1"/>
    <col min="7406" max="7406" width="46" style="1" customWidth="1"/>
    <col min="7407" max="7407" width="22.28515625" style="1" customWidth="1"/>
    <col min="7408" max="7408" width="14.5703125" style="1" customWidth="1"/>
    <col min="7409" max="7409" width="15.5703125" style="1" customWidth="1"/>
    <col min="7410" max="7410" width="8.85546875" style="1" customWidth="1"/>
    <col min="7411" max="7411" width="17.42578125" style="1" customWidth="1"/>
    <col min="7412" max="7412" width="46" style="1" customWidth="1"/>
    <col min="7413" max="7413" width="22.28515625" style="1" customWidth="1"/>
    <col min="7414" max="7414" width="16.5703125" style="1" customWidth="1"/>
    <col min="7415" max="7415" width="14.5703125" style="1" customWidth="1"/>
    <col min="7416" max="7417" width="8.7109375" style="1" customWidth="1"/>
    <col min="7418" max="7418" width="9.85546875" style="1" customWidth="1"/>
    <col min="7419" max="7421" width="8.7109375" style="1" customWidth="1"/>
    <col min="7422" max="7647" width="9.140625" style="1"/>
    <col min="7648" max="7648" width="16" style="1" customWidth="1"/>
    <col min="7649" max="7649" width="54.28515625" style="1" customWidth="1"/>
    <col min="7650" max="7650" width="21.28515625" style="1" customWidth="1"/>
    <col min="7651" max="7651" width="16.42578125" style="1" customWidth="1"/>
    <col min="7652" max="7652" width="16.7109375" style="1" customWidth="1"/>
    <col min="7653" max="7653" width="6.42578125" style="1" customWidth="1"/>
    <col min="7654" max="7654" width="15.85546875" style="1" customWidth="1"/>
    <col min="7655" max="7655" width="17" style="1" customWidth="1"/>
    <col min="7656" max="7657" width="0" style="1" hidden="1" customWidth="1"/>
    <col min="7658" max="7658" width="5.5703125" style="1" customWidth="1"/>
    <col min="7659" max="7659" width="19.5703125" style="1" customWidth="1"/>
    <col min="7660" max="7660" width="5.28515625" style="1" customWidth="1"/>
    <col min="7661" max="7661" width="17.42578125" style="1" customWidth="1"/>
    <col min="7662" max="7662" width="46" style="1" customWidth="1"/>
    <col min="7663" max="7663" width="22.28515625" style="1" customWidth="1"/>
    <col min="7664" max="7664" width="14.5703125" style="1" customWidth="1"/>
    <col min="7665" max="7665" width="15.5703125" style="1" customWidth="1"/>
    <col min="7666" max="7666" width="8.85546875" style="1" customWidth="1"/>
    <col min="7667" max="7667" width="17.42578125" style="1" customWidth="1"/>
    <col min="7668" max="7668" width="46" style="1" customWidth="1"/>
    <col min="7669" max="7669" width="22.28515625" style="1" customWidth="1"/>
    <col min="7670" max="7670" width="16.5703125" style="1" customWidth="1"/>
    <col min="7671" max="7671" width="14.5703125" style="1" customWidth="1"/>
    <col min="7672" max="7673" width="8.7109375" style="1" customWidth="1"/>
    <col min="7674" max="7674" width="9.85546875" style="1" customWidth="1"/>
    <col min="7675" max="7677" width="8.7109375" style="1" customWidth="1"/>
    <col min="7678" max="7903" width="9.140625" style="1"/>
    <col min="7904" max="7904" width="16" style="1" customWidth="1"/>
    <col min="7905" max="7905" width="54.28515625" style="1" customWidth="1"/>
    <col min="7906" max="7906" width="21.28515625" style="1" customWidth="1"/>
    <col min="7907" max="7907" width="16.42578125" style="1" customWidth="1"/>
    <col min="7908" max="7908" width="16.7109375" style="1" customWidth="1"/>
    <col min="7909" max="7909" width="6.42578125" style="1" customWidth="1"/>
    <col min="7910" max="7910" width="15.85546875" style="1" customWidth="1"/>
    <col min="7911" max="7911" width="17" style="1" customWidth="1"/>
    <col min="7912" max="7913" width="0" style="1" hidden="1" customWidth="1"/>
    <col min="7914" max="7914" width="5.5703125" style="1" customWidth="1"/>
    <col min="7915" max="7915" width="19.5703125" style="1" customWidth="1"/>
    <col min="7916" max="7916" width="5.28515625" style="1" customWidth="1"/>
    <col min="7917" max="7917" width="17.42578125" style="1" customWidth="1"/>
    <col min="7918" max="7918" width="46" style="1" customWidth="1"/>
    <col min="7919" max="7919" width="22.28515625" style="1" customWidth="1"/>
    <col min="7920" max="7920" width="14.5703125" style="1" customWidth="1"/>
    <col min="7921" max="7921" width="15.5703125" style="1" customWidth="1"/>
    <col min="7922" max="7922" width="8.85546875" style="1" customWidth="1"/>
    <col min="7923" max="7923" width="17.42578125" style="1" customWidth="1"/>
    <col min="7924" max="7924" width="46" style="1" customWidth="1"/>
    <col min="7925" max="7925" width="22.28515625" style="1" customWidth="1"/>
    <col min="7926" max="7926" width="16.5703125" style="1" customWidth="1"/>
    <col min="7927" max="7927" width="14.5703125" style="1" customWidth="1"/>
    <col min="7928" max="7929" width="8.7109375" style="1" customWidth="1"/>
    <col min="7930" max="7930" width="9.85546875" style="1" customWidth="1"/>
    <col min="7931" max="7933" width="8.7109375" style="1" customWidth="1"/>
    <col min="7934" max="8159" width="9.140625" style="1"/>
    <col min="8160" max="8160" width="16" style="1" customWidth="1"/>
    <col min="8161" max="8161" width="54.28515625" style="1" customWidth="1"/>
    <col min="8162" max="8162" width="21.28515625" style="1" customWidth="1"/>
    <col min="8163" max="8163" width="16.42578125" style="1" customWidth="1"/>
    <col min="8164" max="8164" width="16.7109375" style="1" customWidth="1"/>
    <col min="8165" max="8165" width="6.42578125" style="1" customWidth="1"/>
    <col min="8166" max="8166" width="15.85546875" style="1" customWidth="1"/>
    <col min="8167" max="8167" width="17" style="1" customWidth="1"/>
    <col min="8168" max="8169" width="0" style="1" hidden="1" customWidth="1"/>
    <col min="8170" max="8170" width="5.5703125" style="1" customWidth="1"/>
    <col min="8171" max="8171" width="19.5703125" style="1" customWidth="1"/>
    <col min="8172" max="8172" width="5.28515625" style="1" customWidth="1"/>
    <col min="8173" max="8173" width="17.42578125" style="1" customWidth="1"/>
    <col min="8174" max="8174" width="46" style="1" customWidth="1"/>
    <col min="8175" max="8175" width="22.28515625" style="1" customWidth="1"/>
    <col min="8176" max="8176" width="14.5703125" style="1" customWidth="1"/>
    <col min="8177" max="8177" width="15.5703125" style="1" customWidth="1"/>
    <col min="8178" max="8178" width="8.85546875" style="1" customWidth="1"/>
    <col min="8179" max="8179" width="17.42578125" style="1" customWidth="1"/>
    <col min="8180" max="8180" width="46" style="1" customWidth="1"/>
    <col min="8181" max="8181" width="22.28515625" style="1" customWidth="1"/>
    <col min="8182" max="8182" width="16.5703125" style="1" customWidth="1"/>
    <col min="8183" max="8183" width="14.5703125" style="1" customWidth="1"/>
    <col min="8184" max="8185" width="8.7109375" style="1" customWidth="1"/>
    <col min="8186" max="8186" width="9.85546875" style="1" customWidth="1"/>
    <col min="8187" max="8189" width="8.7109375" style="1" customWidth="1"/>
    <col min="8190" max="8415" width="9.140625" style="1"/>
    <col min="8416" max="8416" width="16" style="1" customWidth="1"/>
    <col min="8417" max="8417" width="54.28515625" style="1" customWidth="1"/>
    <col min="8418" max="8418" width="21.28515625" style="1" customWidth="1"/>
    <col min="8419" max="8419" width="16.42578125" style="1" customWidth="1"/>
    <col min="8420" max="8420" width="16.7109375" style="1" customWidth="1"/>
    <col min="8421" max="8421" width="6.42578125" style="1" customWidth="1"/>
    <col min="8422" max="8422" width="15.85546875" style="1" customWidth="1"/>
    <col min="8423" max="8423" width="17" style="1" customWidth="1"/>
    <col min="8424" max="8425" width="0" style="1" hidden="1" customWidth="1"/>
    <col min="8426" max="8426" width="5.5703125" style="1" customWidth="1"/>
    <col min="8427" max="8427" width="19.5703125" style="1" customWidth="1"/>
    <col min="8428" max="8428" width="5.28515625" style="1" customWidth="1"/>
    <col min="8429" max="8429" width="17.42578125" style="1" customWidth="1"/>
    <col min="8430" max="8430" width="46" style="1" customWidth="1"/>
    <col min="8431" max="8431" width="22.28515625" style="1" customWidth="1"/>
    <col min="8432" max="8432" width="14.5703125" style="1" customWidth="1"/>
    <col min="8433" max="8433" width="15.5703125" style="1" customWidth="1"/>
    <col min="8434" max="8434" width="8.85546875" style="1" customWidth="1"/>
    <col min="8435" max="8435" width="17.42578125" style="1" customWidth="1"/>
    <col min="8436" max="8436" width="46" style="1" customWidth="1"/>
    <col min="8437" max="8437" width="22.28515625" style="1" customWidth="1"/>
    <col min="8438" max="8438" width="16.5703125" style="1" customWidth="1"/>
    <col min="8439" max="8439" width="14.5703125" style="1" customWidth="1"/>
    <col min="8440" max="8441" width="8.7109375" style="1" customWidth="1"/>
    <col min="8442" max="8442" width="9.85546875" style="1" customWidth="1"/>
    <col min="8443" max="8445" width="8.7109375" style="1" customWidth="1"/>
    <col min="8446" max="8671" width="9.140625" style="1"/>
    <col min="8672" max="8672" width="16" style="1" customWidth="1"/>
    <col min="8673" max="8673" width="54.28515625" style="1" customWidth="1"/>
    <col min="8674" max="8674" width="21.28515625" style="1" customWidth="1"/>
    <col min="8675" max="8675" width="16.42578125" style="1" customWidth="1"/>
    <col min="8676" max="8676" width="16.7109375" style="1" customWidth="1"/>
    <col min="8677" max="8677" width="6.42578125" style="1" customWidth="1"/>
    <col min="8678" max="8678" width="15.85546875" style="1" customWidth="1"/>
    <col min="8679" max="8679" width="17" style="1" customWidth="1"/>
    <col min="8680" max="8681" width="0" style="1" hidden="1" customWidth="1"/>
    <col min="8682" max="8682" width="5.5703125" style="1" customWidth="1"/>
    <col min="8683" max="8683" width="19.5703125" style="1" customWidth="1"/>
    <col min="8684" max="8684" width="5.28515625" style="1" customWidth="1"/>
    <col min="8685" max="8685" width="17.42578125" style="1" customWidth="1"/>
    <col min="8686" max="8686" width="46" style="1" customWidth="1"/>
    <col min="8687" max="8687" width="22.28515625" style="1" customWidth="1"/>
    <col min="8688" max="8688" width="14.5703125" style="1" customWidth="1"/>
    <col min="8689" max="8689" width="15.5703125" style="1" customWidth="1"/>
    <col min="8690" max="8690" width="8.85546875" style="1" customWidth="1"/>
    <col min="8691" max="8691" width="17.42578125" style="1" customWidth="1"/>
    <col min="8692" max="8692" width="46" style="1" customWidth="1"/>
    <col min="8693" max="8693" width="22.28515625" style="1" customWidth="1"/>
    <col min="8694" max="8694" width="16.5703125" style="1" customWidth="1"/>
    <col min="8695" max="8695" width="14.5703125" style="1" customWidth="1"/>
    <col min="8696" max="8697" width="8.7109375" style="1" customWidth="1"/>
    <col min="8698" max="8698" width="9.85546875" style="1" customWidth="1"/>
    <col min="8699" max="8701" width="8.7109375" style="1" customWidth="1"/>
    <col min="8702" max="8927" width="9.140625" style="1"/>
    <col min="8928" max="8928" width="16" style="1" customWidth="1"/>
    <col min="8929" max="8929" width="54.28515625" style="1" customWidth="1"/>
    <col min="8930" max="8930" width="21.28515625" style="1" customWidth="1"/>
    <col min="8931" max="8931" width="16.42578125" style="1" customWidth="1"/>
    <col min="8932" max="8932" width="16.7109375" style="1" customWidth="1"/>
    <col min="8933" max="8933" width="6.42578125" style="1" customWidth="1"/>
    <col min="8934" max="8934" width="15.85546875" style="1" customWidth="1"/>
    <col min="8935" max="8935" width="17" style="1" customWidth="1"/>
    <col min="8936" max="8937" width="0" style="1" hidden="1" customWidth="1"/>
    <col min="8938" max="8938" width="5.5703125" style="1" customWidth="1"/>
    <col min="8939" max="8939" width="19.5703125" style="1" customWidth="1"/>
    <col min="8940" max="8940" width="5.28515625" style="1" customWidth="1"/>
    <col min="8941" max="8941" width="17.42578125" style="1" customWidth="1"/>
    <col min="8942" max="8942" width="46" style="1" customWidth="1"/>
    <col min="8943" max="8943" width="22.28515625" style="1" customWidth="1"/>
    <col min="8944" max="8944" width="14.5703125" style="1" customWidth="1"/>
    <col min="8945" max="8945" width="15.5703125" style="1" customWidth="1"/>
    <col min="8946" max="8946" width="8.85546875" style="1" customWidth="1"/>
    <col min="8947" max="8947" width="17.42578125" style="1" customWidth="1"/>
    <col min="8948" max="8948" width="46" style="1" customWidth="1"/>
    <col min="8949" max="8949" width="22.28515625" style="1" customWidth="1"/>
    <col min="8950" max="8950" width="16.5703125" style="1" customWidth="1"/>
    <col min="8951" max="8951" width="14.5703125" style="1" customWidth="1"/>
    <col min="8952" max="8953" width="8.7109375" style="1" customWidth="1"/>
    <col min="8954" max="8954" width="9.85546875" style="1" customWidth="1"/>
    <col min="8955" max="8957" width="8.7109375" style="1" customWidth="1"/>
    <col min="8958" max="9183" width="9.140625" style="1"/>
    <col min="9184" max="9184" width="16" style="1" customWidth="1"/>
    <col min="9185" max="9185" width="54.28515625" style="1" customWidth="1"/>
    <col min="9186" max="9186" width="21.28515625" style="1" customWidth="1"/>
    <col min="9187" max="9187" width="16.42578125" style="1" customWidth="1"/>
    <col min="9188" max="9188" width="16.7109375" style="1" customWidth="1"/>
    <col min="9189" max="9189" width="6.42578125" style="1" customWidth="1"/>
    <col min="9190" max="9190" width="15.85546875" style="1" customWidth="1"/>
    <col min="9191" max="9191" width="17" style="1" customWidth="1"/>
    <col min="9192" max="9193" width="0" style="1" hidden="1" customWidth="1"/>
    <col min="9194" max="9194" width="5.5703125" style="1" customWidth="1"/>
    <col min="9195" max="9195" width="19.5703125" style="1" customWidth="1"/>
    <col min="9196" max="9196" width="5.28515625" style="1" customWidth="1"/>
    <col min="9197" max="9197" width="17.42578125" style="1" customWidth="1"/>
    <col min="9198" max="9198" width="46" style="1" customWidth="1"/>
    <col min="9199" max="9199" width="22.28515625" style="1" customWidth="1"/>
    <col min="9200" max="9200" width="14.5703125" style="1" customWidth="1"/>
    <col min="9201" max="9201" width="15.5703125" style="1" customWidth="1"/>
    <col min="9202" max="9202" width="8.85546875" style="1" customWidth="1"/>
    <col min="9203" max="9203" width="17.42578125" style="1" customWidth="1"/>
    <col min="9204" max="9204" width="46" style="1" customWidth="1"/>
    <col min="9205" max="9205" width="22.28515625" style="1" customWidth="1"/>
    <col min="9206" max="9206" width="16.5703125" style="1" customWidth="1"/>
    <col min="9207" max="9207" width="14.5703125" style="1" customWidth="1"/>
    <col min="9208" max="9209" width="8.7109375" style="1" customWidth="1"/>
    <col min="9210" max="9210" width="9.85546875" style="1" customWidth="1"/>
    <col min="9211" max="9213" width="8.7109375" style="1" customWidth="1"/>
    <col min="9214" max="9439" width="9.140625" style="1"/>
    <col min="9440" max="9440" width="16" style="1" customWidth="1"/>
    <col min="9441" max="9441" width="54.28515625" style="1" customWidth="1"/>
    <col min="9442" max="9442" width="21.28515625" style="1" customWidth="1"/>
    <col min="9443" max="9443" width="16.42578125" style="1" customWidth="1"/>
    <col min="9444" max="9444" width="16.7109375" style="1" customWidth="1"/>
    <col min="9445" max="9445" width="6.42578125" style="1" customWidth="1"/>
    <col min="9446" max="9446" width="15.85546875" style="1" customWidth="1"/>
    <col min="9447" max="9447" width="17" style="1" customWidth="1"/>
    <col min="9448" max="9449" width="0" style="1" hidden="1" customWidth="1"/>
    <col min="9450" max="9450" width="5.5703125" style="1" customWidth="1"/>
    <col min="9451" max="9451" width="19.5703125" style="1" customWidth="1"/>
    <col min="9452" max="9452" width="5.28515625" style="1" customWidth="1"/>
    <col min="9453" max="9453" width="17.42578125" style="1" customWidth="1"/>
    <col min="9454" max="9454" width="46" style="1" customWidth="1"/>
    <col min="9455" max="9455" width="22.28515625" style="1" customWidth="1"/>
    <col min="9456" max="9456" width="14.5703125" style="1" customWidth="1"/>
    <col min="9457" max="9457" width="15.5703125" style="1" customWidth="1"/>
    <col min="9458" max="9458" width="8.85546875" style="1" customWidth="1"/>
    <col min="9459" max="9459" width="17.42578125" style="1" customWidth="1"/>
    <col min="9460" max="9460" width="46" style="1" customWidth="1"/>
    <col min="9461" max="9461" width="22.28515625" style="1" customWidth="1"/>
    <col min="9462" max="9462" width="16.5703125" style="1" customWidth="1"/>
    <col min="9463" max="9463" width="14.5703125" style="1" customWidth="1"/>
    <col min="9464" max="9465" width="8.7109375" style="1" customWidth="1"/>
    <col min="9466" max="9466" width="9.85546875" style="1" customWidth="1"/>
    <col min="9467" max="9469" width="8.7109375" style="1" customWidth="1"/>
    <col min="9470" max="9695" width="9.140625" style="1"/>
    <col min="9696" max="9696" width="16" style="1" customWidth="1"/>
    <col min="9697" max="9697" width="54.28515625" style="1" customWidth="1"/>
    <col min="9698" max="9698" width="21.28515625" style="1" customWidth="1"/>
    <col min="9699" max="9699" width="16.42578125" style="1" customWidth="1"/>
    <col min="9700" max="9700" width="16.7109375" style="1" customWidth="1"/>
    <col min="9701" max="9701" width="6.42578125" style="1" customWidth="1"/>
    <col min="9702" max="9702" width="15.85546875" style="1" customWidth="1"/>
    <col min="9703" max="9703" width="17" style="1" customWidth="1"/>
    <col min="9704" max="9705" width="0" style="1" hidden="1" customWidth="1"/>
    <col min="9706" max="9706" width="5.5703125" style="1" customWidth="1"/>
    <col min="9707" max="9707" width="19.5703125" style="1" customWidth="1"/>
    <col min="9708" max="9708" width="5.28515625" style="1" customWidth="1"/>
    <col min="9709" max="9709" width="17.42578125" style="1" customWidth="1"/>
    <col min="9710" max="9710" width="46" style="1" customWidth="1"/>
    <col min="9711" max="9711" width="22.28515625" style="1" customWidth="1"/>
    <col min="9712" max="9712" width="14.5703125" style="1" customWidth="1"/>
    <col min="9713" max="9713" width="15.5703125" style="1" customWidth="1"/>
    <col min="9714" max="9714" width="8.85546875" style="1" customWidth="1"/>
    <col min="9715" max="9715" width="17.42578125" style="1" customWidth="1"/>
    <col min="9716" max="9716" width="46" style="1" customWidth="1"/>
    <col min="9717" max="9717" width="22.28515625" style="1" customWidth="1"/>
    <col min="9718" max="9718" width="16.5703125" style="1" customWidth="1"/>
    <col min="9719" max="9719" width="14.5703125" style="1" customWidth="1"/>
    <col min="9720" max="9721" width="8.7109375" style="1" customWidth="1"/>
    <col min="9722" max="9722" width="9.85546875" style="1" customWidth="1"/>
    <col min="9723" max="9725" width="8.7109375" style="1" customWidth="1"/>
    <col min="9726" max="9951" width="9.140625" style="1"/>
    <col min="9952" max="9952" width="16" style="1" customWidth="1"/>
    <col min="9953" max="9953" width="54.28515625" style="1" customWidth="1"/>
    <col min="9954" max="9954" width="21.28515625" style="1" customWidth="1"/>
    <col min="9955" max="9955" width="16.42578125" style="1" customWidth="1"/>
    <col min="9956" max="9956" width="16.7109375" style="1" customWidth="1"/>
    <col min="9957" max="9957" width="6.42578125" style="1" customWidth="1"/>
    <col min="9958" max="9958" width="15.85546875" style="1" customWidth="1"/>
    <col min="9959" max="9959" width="17" style="1" customWidth="1"/>
    <col min="9960" max="9961" width="0" style="1" hidden="1" customWidth="1"/>
    <col min="9962" max="9962" width="5.5703125" style="1" customWidth="1"/>
    <col min="9963" max="9963" width="19.5703125" style="1" customWidth="1"/>
    <col min="9964" max="9964" width="5.28515625" style="1" customWidth="1"/>
    <col min="9965" max="9965" width="17.42578125" style="1" customWidth="1"/>
    <col min="9966" max="9966" width="46" style="1" customWidth="1"/>
    <col min="9967" max="9967" width="22.28515625" style="1" customWidth="1"/>
    <col min="9968" max="9968" width="14.5703125" style="1" customWidth="1"/>
    <col min="9969" max="9969" width="15.5703125" style="1" customWidth="1"/>
    <col min="9970" max="9970" width="8.85546875" style="1" customWidth="1"/>
    <col min="9971" max="9971" width="17.42578125" style="1" customWidth="1"/>
    <col min="9972" max="9972" width="46" style="1" customWidth="1"/>
    <col min="9973" max="9973" width="22.28515625" style="1" customWidth="1"/>
    <col min="9974" max="9974" width="16.5703125" style="1" customWidth="1"/>
    <col min="9975" max="9975" width="14.5703125" style="1" customWidth="1"/>
    <col min="9976" max="9977" width="8.7109375" style="1" customWidth="1"/>
    <col min="9978" max="9978" width="9.85546875" style="1" customWidth="1"/>
    <col min="9979" max="9981" width="8.7109375" style="1" customWidth="1"/>
    <col min="9982" max="10207" width="9.140625" style="1"/>
    <col min="10208" max="10208" width="16" style="1" customWidth="1"/>
    <col min="10209" max="10209" width="54.28515625" style="1" customWidth="1"/>
    <col min="10210" max="10210" width="21.28515625" style="1" customWidth="1"/>
    <col min="10211" max="10211" width="16.42578125" style="1" customWidth="1"/>
    <col min="10212" max="10212" width="16.7109375" style="1" customWidth="1"/>
    <col min="10213" max="10213" width="6.42578125" style="1" customWidth="1"/>
    <col min="10214" max="10214" width="15.85546875" style="1" customWidth="1"/>
    <col min="10215" max="10215" width="17" style="1" customWidth="1"/>
    <col min="10216" max="10217" width="0" style="1" hidden="1" customWidth="1"/>
    <col min="10218" max="10218" width="5.5703125" style="1" customWidth="1"/>
    <col min="10219" max="10219" width="19.5703125" style="1" customWidth="1"/>
    <col min="10220" max="10220" width="5.28515625" style="1" customWidth="1"/>
    <col min="10221" max="10221" width="17.42578125" style="1" customWidth="1"/>
    <col min="10222" max="10222" width="46" style="1" customWidth="1"/>
    <col min="10223" max="10223" width="22.28515625" style="1" customWidth="1"/>
    <col min="10224" max="10224" width="14.5703125" style="1" customWidth="1"/>
    <col min="10225" max="10225" width="15.5703125" style="1" customWidth="1"/>
    <col min="10226" max="10226" width="8.85546875" style="1" customWidth="1"/>
    <col min="10227" max="10227" width="17.42578125" style="1" customWidth="1"/>
    <col min="10228" max="10228" width="46" style="1" customWidth="1"/>
    <col min="10229" max="10229" width="22.28515625" style="1" customWidth="1"/>
    <col min="10230" max="10230" width="16.5703125" style="1" customWidth="1"/>
    <col min="10231" max="10231" width="14.5703125" style="1" customWidth="1"/>
    <col min="10232" max="10233" width="8.7109375" style="1" customWidth="1"/>
    <col min="10234" max="10234" width="9.85546875" style="1" customWidth="1"/>
    <col min="10235" max="10237" width="8.7109375" style="1" customWidth="1"/>
    <col min="10238" max="10463" width="9.140625" style="1"/>
    <col min="10464" max="10464" width="16" style="1" customWidth="1"/>
    <col min="10465" max="10465" width="54.28515625" style="1" customWidth="1"/>
    <col min="10466" max="10466" width="21.28515625" style="1" customWidth="1"/>
    <col min="10467" max="10467" width="16.42578125" style="1" customWidth="1"/>
    <col min="10468" max="10468" width="16.7109375" style="1" customWidth="1"/>
    <col min="10469" max="10469" width="6.42578125" style="1" customWidth="1"/>
    <col min="10470" max="10470" width="15.85546875" style="1" customWidth="1"/>
    <col min="10471" max="10471" width="17" style="1" customWidth="1"/>
    <col min="10472" max="10473" width="0" style="1" hidden="1" customWidth="1"/>
    <col min="10474" max="10474" width="5.5703125" style="1" customWidth="1"/>
    <col min="10475" max="10475" width="19.5703125" style="1" customWidth="1"/>
    <col min="10476" max="10476" width="5.28515625" style="1" customWidth="1"/>
    <col min="10477" max="10477" width="17.42578125" style="1" customWidth="1"/>
    <col min="10478" max="10478" width="46" style="1" customWidth="1"/>
    <col min="10479" max="10479" width="22.28515625" style="1" customWidth="1"/>
    <col min="10480" max="10480" width="14.5703125" style="1" customWidth="1"/>
    <col min="10481" max="10481" width="15.5703125" style="1" customWidth="1"/>
    <col min="10482" max="10482" width="8.85546875" style="1" customWidth="1"/>
    <col min="10483" max="10483" width="17.42578125" style="1" customWidth="1"/>
    <col min="10484" max="10484" width="46" style="1" customWidth="1"/>
    <col min="10485" max="10485" width="22.28515625" style="1" customWidth="1"/>
    <col min="10486" max="10486" width="16.5703125" style="1" customWidth="1"/>
    <col min="10487" max="10487" width="14.5703125" style="1" customWidth="1"/>
    <col min="10488" max="10489" width="8.7109375" style="1" customWidth="1"/>
    <col min="10490" max="10490" width="9.85546875" style="1" customWidth="1"/>
    <col min="10491" max="10493" width="8.7109375" style="1" customWidth="1"/>
    <col min="10494" max="10719" width="9.140625" style="1"/>
    <col min="10720" max="10720" width="16" style="1" customWidth="1"/>
    <col min="10721" max="10721" width="54.28515625" style="1" customWidth="1"/>
    <col min="10722" max="10722" width="21.28515625" style="1" customWidth="1"/>
    <col min="10723" max="10723" width="16.42578125" style="1" customWidth="1"/>
    <col min="10724" max="10724" width="16.7109375" style="1" customWidth="1"/>
    <col min="10725" max="10725" width="6.42578125" style="1" customWidth="1"/>
    <col min="10726" max="10726" width="15.85546875" style="1" customWidth="1"/>
    <col min="10727" max="10727" width="17" style="1" customWidth="1"/>
    <col min="10728" max="10729" width="0" style="1" hidden="1" customWidth="1"/>
    <col min="10730" max="10730" width="5.5703125" style="1" customWidth="1"/>
    <col min="10731" max="10731" width="19.5703125" style="1" customWidth="1"/>
    <col min="10732" max="10732" width="5.28515625" style="1" customWidth="1"/>
    <col min="10733" max="10733" width="17.42578125" style="1" customWidth="1"/>
    <col min="10734" max="10734" width="46" style="1" customWidth="1"/>
    <col min="10735" max="10735" width="22.28515625" style="1" customWidth="1"/>
    <col min="10736" max="10736" width="14.5703125" style="1" customWidth="1"/>
    <col min="10737" max="10737" width="15.5703125" style="1" customWidth="1"/>
    <col min="10738" max="10738" width="8.85546875" style="1" customWidth="1"/>
    <col min="10739" max="10739" width="17.42578125" style="1" customWidth="1"/>
    <col min="10740" max="10740" width="46" style="1" customWidth="1"/>
    <col min="10741" max="10741" width="22.28515625" style="1" customWidth="1"/>
    <col min="10742" max="10742" width="16.5703125" style="1" customWidth="1"/>
    <col min="10743" max="10743" width="14.5703125" style="1" customWidth="1"/>
    <col min="10744" max="10745" width="8.7109375" style="1" customWidth="1"/>
    <col min="10746" max="10746" width="9.85546875" style="1" customWidth="1"/>
    <col min="10747" max="10749" width="8.7109375" style="1" customWidth="1"/>
    <col min="10750" max="10975" width="9.140625" style="1"/>
    <col min="10976" max="10976" width="16" style="1" customWidth="1"/>
    <col min="10977" max="10977" width="54.28515625" style="1" customWidth="1"/>
    <col min="10978" max="10978" width="21.28515625" style="1" customWidth="1"/>
    <col min="10979" max="10979" width="16.42578125" style="1" customWidth="1"/>
    <col min="10980" max="10980" width="16.7109375" style="1" customWidth="1"/>
    <col min="10981" max="10981" width="6.42578125" style="1" customWidth="1"/>
    <col min="10982" max="10982" width="15.85546875" style="1" customWidth="1"/>
    <col min="10983" max="10983" width="17" style="1" customWidth="1"/>
    <col min="10984" max="10985" width="0" style="1" hidden="1" customWidth="1"/>
    <col min="10986" max="10986" width="5.5703125" style="1" customWidth="1"/>
    <col min="10987" max="10987" width="19.5703125" style="1" customWidth="1"/>
    <col min="10988" max="10988" width="5.28515625" style="1" customWidth="1"/>
    <col min="10989" max="10989" width="17.42578125" style="1" customWidth="1"/>
    <col min="10990" max="10990" width="46" style="1" customWidth="1"/>
    <col min="10991" max="10991" width="22.28515625" style="1" customWidth="1"/>
    <col min="10992" max="10992" width="14.5703125" style="1" customWidth="1"/>
    <col min="10993" max="10993" width="15.5703125" style="1" customWidth="1"/>
    <col min="10994" max="10994" width="8.85546875" style="1" customWidth="1"/>
    <col min="10995" max="10995" width="17.42578125" style="1" customWidth="1"/>
    <col min="10996" max="10996" width="46" style="1" customWidth="1"/>
    <col min="10997" max="10997" width="22.28515625" style="1" customWidth="1"/>
    <col min="10998" max="10998" width="16.5703125" style="1" customWidth="1"/>
    <col min="10999" max="10999" width="14.5703125" style="1" customWidth="1"/>
    <col min="11000" max="11001" width="8.7109375" style="1" customWidth="1"/>
    <col min="11002" max="11002" width="9.85546875" style="1" customWidth="1"/>
    <col min="11003" max="11005" width="8.7109375" style="1" customWidth="1"/>
    <col min="11006" max="11231" width="9.140625" style="1"/>
    <col min="11232" max="11232" width="16" style="1" customWidth="1"/>
    <col min="11233" max="11233" width="54.28515625" style="1" customWidth="1"/>
    <col min="11234" max="11234" width="21.28515625" style="1" customWidth="1"/>
    <col min="11235" max="11235" width="16.42578125" style="1" customWidth="1"/>
    <col min="11236" max="11236" width="16.7109375" style="1" customWidth="1"/>
    <col min="11237" max="11237" width="6.42578125" style="1" customWidth="1"/>
    <col min="11238" max="11238" width="15.85546875" style="1" customWidth="1"/>
    <col min="11239" max="11239" width="17" style="1" customWidth="1"/>
    <col min="11240" max="11241" width="0" style="1" hidden="1" customWidth="1"/>
    <col min="11242" max="11242" width="5.5703125" style="1" customWidth="1"/>
    <col min="11243" max="11243" width="19.5703125" style="1" customWidth="1"/>
    <col min="11244" max="11244" width="5.28515625" style="1" customWidth="1"/>
    <col min="11245" max="11245" width="17.42578125" style="1" customWidth="1"/>
    <col min="11246" max="11246" width="46" style="1" customWidth="1"/>
    <col min="11247" max="11247" width="22.28515625" style="1" customWidth="1"/>
    <col min="11248" max="11248" width="14.5703125" style="1" customWidth="1"/>
    <col min="11249" max="11249" width="15.5703125" style="1" customWidth="1"/>
    <col min="11250" max="11250" width="8.85546875" style="1" customWidth="1"/>
    <col min="11251" max="11251" width="17.42578125" style="1" customWidth="1"/>
    <col min="11252" max="11252" width="46" style="1" customWidth="1"/>
    <col min="11253" max="11253" width="22.28515625" style="1" customWidth="1"/>
    <col min="11254" max="11254" width="16.5703125" style="1" customWidth="1"/>
    <col min="11255" max="11255" width="14.5703125" style="1" customWidth="1"/>
    <col min="11256" max="11257" width="8.7109375" style="1" customWidth="1"/>
    <col min="11258" max="11258" width="9.85546875" style="1" customWidth="1"/>
    <col min="11259" max="11261" width="8.7109375" style="1" customWidth="1"/>
    <col min="11262" max="11487" width="9.140625" style="1"/>
    <col min="11488" max="11488" width="16" style="1" customWidth="1"/>
    <col min="11489" max="11489" width="54.28515625" style="1" customWidth="1"/>
    <col min="11490" max="11490" width="21.28515625" style="1" customWidth="1"/>
    <col min="11491" max="11491" width="16.42578125" style="1" customWidth="1"/>
    <col min="11492" max="11492" width="16.7109375" style="1" customWidth="1"/>
    <col min="11493" max="11493" width="6.42578125" style="1" customWidth="1"/>
    <col min="11494" max="11494" width="15.85546875" style="1" customWidth="1"/>
    <col min="11495" max="11495" width="17" style="1" customWidth="1"/>
    <col min="11496" max="11497" width="0" style="1" hidden="1" customWidth="1"/>
    <col min="11498" max="11498" width="5.5703125" style="1" customWidth="1"/>
    <col min="11499" max="11499" width="19.5703125" style="1" customWidth="1"/>
    <col min="11500" max="11500" width="5.28515625" style="1" customWidth="1"/>
    <col min="11501" max="11501" width="17.42578125" style="1" customWidth="1"/>
    <col min="11502" max="11502" width="46" style="1" customWidth="1"/>
    <col min="11503" max="11503" width="22.28515625" style="1" customWidth="1"/>
    <col min="11504" max="11504" width="14.5703125" style="1" customWidth="1"/>
    <col min="11505" max="11505" width="15.5703125" style="1" customWidth="1"/>
    <col min="11506" max="11506" width="8.85546875" style="1" customWidth="1"/>
    <col min="11507" max="11507" width="17.42578125" style="1" customWidth="1"/>
    <col min="11508" max="11508" width="46" style="1" customWidth="1"/>
    <col min="11509" max="11509" width="22.28515625" style="1" customWidth="1"/>
    <col min="11510" max="11510" width="16.5703125" style="1" customWidth="1"/>
    <col min="11511" max="11511" width="14.5703125" style="1" customWidth="1"/>
    <col min="11512" max="11513" width="8.7109375" style="1" customWidth="1"/>
    <col min="11514" max="11514" width="9.85546875" style="1" customWidth="1"/>
    <col min="11515" max="11517" width="8.7109375" style="1" customWidth="1"/>
    <col min="11518" max="11743" width="9.140625" style="1"/>
    <col min="11744" max="11744" width="16" style="1" customWidth="1"/>
    <col min="11745" max="11745" width="54.28515625" style="1" customWidth="1"/>
    <col min="11746" max="11746" width="21.28515625" style="1" customWidth="1"/>
    <col min="11747" max="11747" width="16.42578125" style="1" customWidth="1"/>
    <col min="11748" max="11748" width="16.7109375" style="1" customWidth="1"/>
    <col min="11749" max="11749" width="6.42578125" style="1" customWidth="1"/>
    <col min="11750" max="11750" width="15.85546875" style="1" customWidth="1"/>
    <col min="11751" max="11751" width="17" style="1" customWidth="1"/>
    <col min="11752" max="11753" width="0" style="1" hidden="1" customWidth="1"/>
    <col min="11754" max="11754" width="5.5703125" style="1" customWidth="1"/>
    <col min="11755" max="11755" width="19.5703125" style="1" customWidth="1"/>
    <col min="11756" max="11756" width="5.28515625" style="1" customWidth="1"/>
    <col min="11757" max="11757" width="17.42578125" style="1" customWidth="1"/>
    <col min="11758" max="11758" width="46" style="1" customWidth="1"/>
    <col min="11759" max="11759" width="22.28515625" style="1" customWidth="1"/>
    <col min="11760" max="11760" width="14.5703125" style="1" customWidth="1"/>
    <col min="11761" max="11761" width="15.5703125" style="1" customWidth="1"/>
    <col min="11762" max="11762" width="8.85546875" style="1" customWidth="1"/>
    <col min="11763" max="11763" width="17.42578125" style="1" customWidth="1"/>
    <col min="11764" max="11764" width="46" style="1" customWidth="1"/>
    <col min="11765" max="11765" width="22.28515625" style="1" customWidth="1"/>
    <col min="11766" max="11766" width="16.5703125" style="1" customWidth="1"/>
    <col min="11767" max="11767" width="14.5703125" style="1" customWidth="1"/>
    <col min="11768" max="11769" width="8.7109375" style="1" customWidth="1"/>
    <col min="11770" max="11770" width="9.85546875" style="1" customWidth="1"/>
    <col min="11771" max="11773" width="8.7109375" style="1" customWidth="1"/>
    <col min="11774" max="11999" width="9.140625" style="1"/>
    <col min="12000" max="12000" width="16" style="1" customWidth="1"/>
    <col min="12001" max="12001" width="54.28515625" style="1" customWidth="1"/>
    <col min="12002" max="12002" width="21.28515625" style="1" customWidth="1"/>
    <col min="12003" max="12003" width="16.42578125" style="1" customWidth="1"/>
    <col min="12004" max="12004" width="16.7109375" style="1" customWidth="1"/>
    <col min="12005" max="12005" width="6.42578125" style="1" customWidth="1"/>
    <col min="12006" max="12006" width="15.85546875" style="1" customWidth="1"/>
    <col min="12007" max="12007" width="17" style="1" customWidth="1"/>
    <col min="12008" max="12009" width="0" style="1" hidden="1" customWidth="1"/>
    <col min="12010" max="12010" width="5.5703125" style="1" customWidth="1"/>
    <col min="12011" max="12011" width="19.5703125" style="1" customWidth="1"/>
    <col min="12012" max="12012" width="5.28515625" style="1" customWidth="1"/>
    <col min="12013" max="12013" width="17.42578125" style="1" customWidth="1"/>
    <col min="12014" max="12014" width="46" style="1" customWidth="1"/>
    <col min="12015" max="12015" width="22.28515625" style="1" customWidth="1"/>
    <col min="12016" max="12016" width="14.5703125" style="1" customWidth="1"/>
    <col min="12017" max="12017" width="15.5703125" style="1" customWidth="1"/>
    <col min="12018" max="12018" width="8.85546875" style="1" customWidth="1"/>
    <col min="12019" max="12019" width="17.42578125" style="1" customWidth="1"/>
    <col min="12020" max="12020" width="46" style="1" customWidth="1"/>
    <col min="12021" max="12021" width="22.28515625" style="1" customWidth="1"/>
    <col min="12022" max="12022" width="16.5703125" style="1" customWidth="1"/>
    <col min="12023" max="12023" width="14.5703125" style="1" customWidth="1"/>
    <col min="12024" max="12025" width="8.7109375" style="1" customWidth="1"/>
    <col min="12026" max="12026" width="9.85546875" style="1" customWidth="1"/>
    <col min="12027" max="12029" width="8.7109375" style="1" customWidth="1"/>
    <col min="12030" max="12255" width="9.140625" style="1"/>
    <col min="12256" max="12256" width="16" style="1" customWidth="1"/>
    <col min="12257" max="12257" width="54.28515625" style="1" customWidth="1"/>
    <col min="12258" max="12258" width="21.28515625" style="1" customWidth="1"/>
    <col min="12259" max="12259" width="16.42578125" style="1" customWidth="1"/>
    <col min="12260" max="12260" width="16.7109375" style="1" customWidth="1"/>
    <col min="12261" max="12261" width="6.42578125" style="1" customWidth="1"/>
    <col min="12262" max="12262" width="15.85546875" style="1" customWidth="1"/>
    <col min="12263" max="12263" width="17" style="1" customWidth="1"/>
    <col min="12264" max="12265" width="0" style="1" hidden="1" customWidth="1"/>
    <col min="12266" max="12266" width="5.5703125" style="1" customWidth="1"/>
    <col min="12267" max="12267" width="19.5703125" style="1" customWidth="1"/>
    <col min="12268" max="12268" width="5.28515625" style="1" customWidth="1"/>
    <col min="12269" max="12269" width="17.42578125" style="1" customWidth="1"/>
    <col min="12270" max="12270" width="46" style="1" customWidth="1"/>
    <col min="12271" max="12271" width="22.28515625" style="1" customWidth="1"/>
    <col min="12272" max="12272" width="14.5703125" style="1" customWidth="1"/>
    <col min="12273" max="12273" width="15.5703125" style="1" customWidth="1"/>
    <col min="12274" max="12274" width="8.85546875" style="1" customWidth="1"/>
    <col min="12275" max="12275" width="17.42578125" style="1" customWidth="1"/>
    <col min="12276" max="12276" width="46" style="1" customWidth="1"/>
    <col min="12277" max="12277" width="22.28515625" style="1" customWidth="1"/>
    <col min="12278" max="12278" width="16.5703125" style="1" customWidth="1"/>
    <col min="12279" max="12279" width="14.5703125" style="1" customWidth="1"/>
    <col min="12280" max="12281" width="8.7109375" style="1" customWidth="1"/>
    <col min="12282" max="12282" width="9.85546875" style="1" customWidth="1"/>
    <col min="12283" max="12285" width="8.7109375" style="1" customWidth="1"/>
    <col min="12286" max="12511" width="9.140625" style="1"/>
    <col min="12512" max="12512" width="16" style="1" customWidth="1"/>
    <col min="12513" max="12513" width="54.28515625" style="1" customWidth="1"/>
    <col min="12514" max="12514" width="21.28515625" style="1" customWidth="1"/>
    <col min="12515" max="12515" width="16.42578125" style="1" customWidth="1"/>
    <col min="12516" max="12516" width="16.7109375" style="1" customWidth="1"/>
    <col min="12517" max="12517" width="6.42578125" style="1" customWidth="1"/>
    <col min="12518" max="12518" width="15.85546875" style="1" customWidth="1"/>
    <col min="12519" max="12519" width="17" style="1" customWidth="1"/>
    <col min="12520" max="12521" width="0" style="1" hidden="1" customWidth="1"/>
    <col min="12522" max="12522" width="5.5703125" style="1" customWidth="1"/>
    <col min="12523" max="12523" width="19.5703125" style="1" customWidth="1"/>
    <col min="12524" max="12524" width="5.28515625" style="1" customWidth="1"/>
    <col min="12525" max="12525" width="17.42578125" style="1" customWidth="1"/>
    <col min="12526" max="12526" width="46" style="1" customWidth="1"/>
    <col min="12527" max="12527" width="22.28515625" style="1" customWidth="1"/>
    <col min="12528" max="12528" width="14.5703125" style="1" customWidth="1"/>
    <col min="12529" max="12529" width="15.5703125" style="1" customWidth="1"/>
    <col min="12530" max="12530" width="8.85546875" style="1" customWidth="1"/>
    <col min="12531" max="12531" width="17.42578125" style="1" customWidth="1"/>
    <col min="12532" max="12532" width="46" style="1" customWidth="1"/>
    <col min="12533" max="12533" width="22.28515625" style="1" customWidth="1"/>
    <col min="12534" max="12534" width="16.5703125" style="1" customWidth="1"/>
    <col min="12535" max="12535" width="14.5703125" style="1" customWidth="1"/>
    <col min="12536" max="12537" width="8.7109375" style="1" customWidth="1"/>
    <col min="12538" max="12538" width="9.85546875" style="1" customWidth="1"/>
    <col min="12539" max="12541" width="8.7109375" style="1" customWidth="1"/>
    <col min="12542" max="12767" width="9.140625" style="1"/>
    <col min="12768" max="12768" width="16" style="1" customWidth="1"/>
    <col min="12769" max="12769" width="54.28515625" style="1" customWidth="1"/>
    <col min="12770" max="12770" width="21.28515625" style="1" customWidth="1"/>
    <col min="12771" max="12771" width="16.42578125" style="1" customWidth="1"/>
    <col min="12772" max="12772" width="16.7109375" style="1" customWidth="1"/>
    <col min="12773" max="12773" width="6.42578125" style="1" customWidth="1"/>
    <col min="12774" max="12774" width="15.85546875" style="1" customWidth="1"/>
    <col min="12775" max="12775" width="17" style="1" customWidth="1"/>
    <col min="12776" max="12777" width="0" style="1" hidden="1" customWidth="1"/>
    <col min="12778" max="12778" width="5.5703125" style="1" customWidth="1"/>
    <col min="12779" max="12779" width="19.5703125" style="1" customWidth="1"/>
    <col min="12780" max="12780" width="5.28515625" style="1" customWidth="1"/>
    <col min="12781" max="12781" width="17.42578125" style="1" customWidth="1"/>
    <col min="12782" max="12782" width="46" style="1" customWidth="1"/>
    <col min="12783" max="12783" width="22.28515625" style="1" customWidth="1"/>
    <col min="12784" max="12784" width="14.5703125" style="1" customWidth="1"/>
    <col min="12785" max="12785" width="15.5703125" style="1" customWidth="1"/>
    <col min="12786" max="12786" width="8.85546875" style="1" customWidth="1"/>
    <col min="12787" max="12787" width="17.42578125" style="1" customWidth="1"/>
    <col min="12788" max="12788" width="46" style="1" customWidth="1"/>
    <col min="12789" max="12789" width="22.28515625" style="1" customWidth="1"/>
    <col min="12790" max="12790" width="16.5703125" style="1" customWidth="1"/>
    <col min="12791" max="12791" width="14.5703125" style="1" customWidth="1"/>
    <col min="12792" max="12793" width="8.7109375" style="1" customWidth="1"/>
    <col min="12794" max="12794" width="9.85546875" style="1" customWidth="1"/>
    <col min="12795" max="12797" width="8.7109375" style="1" customWidth="1"/>
    <col min="12798" max="13023" width="9.140625" style="1"/>
    <col min="13024" max="13024" width="16" style="1" customWidth="1"/>
    <col min="13025" max="13025" width="54.28515625" style="1" customWidth="1"/>
    <col min="13026" max="13026" width="21.28515625" style="1" customWidth="1"/>
    <col min="13027" max="13027" width="16.42578125" style="1" customWidth="1"/>
    <col min="13028" max="13028" width="16.7109375" style="1" customWidth="1"/>
    <col min="13029" max="13029" width="6.42578125" style="1" customWidth="1"/>
    <col min="13030" max="13030" width="15.85546875" style="1" customWidth="1"/>
    <col min="13031" max="13031" width="17" style="1" customWidth="1"/>
    <col min="13032" max="13033" width="0" style="1" hidden="1" customWidth="1"/>
    <col min="13034" max="13034" width="5.5703125" style="1" customWidth="1"/>
    <col min="13035" max="13035" width="19.5703125" style="1" customWidth="1"/>
    <col min="13036" max="13036" width="5.28515625" style="1" customWidth="1"/>
    <col min="13037" max="13037" width="17.42578125" style="1" customWidth="1"/>
    <col min="13038" max="13038" width="46" style="1" customWidth="1"/>
    <col min="13039" max="13039" width="22.28515625" style="1" customWidth="1"/>
    <col min="13040" max="13040" width="14.5703125" style="1" customWidth="1"/>
    <col min="13041" max="13041" width="15.5703125" style="1" customWidth="1"/>
    <col min="13042" max="13042" width="8.85546875" style="1" customWidth="1"/>
    <col min="13043" max="13043" width="17.42578125" style="1" customWidth="1"/>
    <col min="13044" max="13044" width="46" style="1" customWidth="1"/>
    <col min="13045" max="13045" width="22.28515625" style="1" customWidth="1"/>
    <col min="13046" max="13046" width="16.5703125" style="1" customWidth="1"/>
    <col min="13047" max="13047" width="14.5703125" style="1" customWidth="1"/>
    <col min="13048" max="13049" width="8.7109375" style="1" customWidth="1"/>
    <col min="13050" max="13050" width="9.85546875" style="1" customWidth="1"/>
    <col min="13051" max="13053" width="8.7109375" style="1" customWidth="1"/>
    <col min="13054" max="13279" width="9.140625" style="1"/>
    <col min="13280" max="13280" width="16" style="1" customWidth="1"/>
    <col min="13281" max="13281" width="54.28515625" style="1" customWidth="1"/>
    <col min="13282" max="13282" width="21.28515625" style="1" customWidth="1"/>
    <col min="13283" max="13283" width="16.42578125" style="1" customWidth="1"/>
    <col min="13284" max="13284" width="16.7109375" style="1" customWidth="1"/>
    <col min="13285" max="13285" width="6.42578125" style="1" customWidth="1"/>
    <col min="13286" max="13286" width="15.85546875" style="1" customWidth="1"/>
    <col min="13287" max="13287" width="17" style="1" customWidth="1"/>
    <col min="13288" max="13289" width="0" style="1" hidden="1" customWidth="1"/>
    <col min="13290" max="13290" width="5.5703125" style="1" customWidth="1"/>
    <col min="13291" max="13291" width="19.5703125" style="1" customWidth="1"/>
    <col min="13292" max="13292" width="5.28515625" style="1" customWidth="1"/>
    <col min="13293" max="13293" width="17.42578125" style="1" customWidth="1"/>
    <col min="13294" max="13294" width="46" style="1" customWidth="1"/>
    <col min="13295" max="13295" width="22.28515625" style="1" customWidth="1"/>
    <col min="13296" max="13296" width="14.5703125" style="1" customWidth="1"/>
    <col min="13297" max="13297" width="15.5703125" style="1" customWidth="1"/>
    <col min="13298" max="13298" width="8.85546875" style="1" customWidth="1"/>
    <col min="13299" max="13299" width="17.42578125" style="1" customWidth="1"/>
    <col min="13300" max="13300" width="46" style="1" customWidth="1"/>
    <col min="13301" max="13301" width="22.28515625" style="1" customWidth="1"/>
    <col min="13302" max="13302" width="16.5703125" style="1" customWidth="1"/>
    <col min="13303" max="13303" width="14.5703125" style="1" customWidth="1"/>
    <col min="13304" max="13305" width="8.7109375" style="1" customWidth="1"/>
    <col min="13306" max="13306" width="9.85546875" style="1" customWidth="1"/>
    <col min="13307" max="13309" width="8.7109375" style="1" customWidth="1"/>
    <col min="13310" max="13535" width="9.140625" style="1"/>
    <col min="13536" max="13536" width="16" style="1" customWidth="1"/>
    <col min="13537" max="13537" width="54.28515625" style="1" customWidth="1"/>
    <col min="13538" max="13538" width="21.28515625" style="1" customWidth="1"/>
    <col min="13539" max="13539" width="16.42578125" style="1" customWidth="1"/>
    <col min="13540" max="13540" width="16.7109375" style="1" customWidth="1"/>
    <col min="13541" max="13541" width="6.42578125" style="1" customWidth="1"/>
    <col min="13542" max="13542" width="15.85546875" style="1" customWidth="1"/>
    <col min="13543" max="13543" width="17" style="1" customWidth="1"/>
    <col min="13544" max="13545" width="0" style="1" hidden="1" customWidth="1"/>
    <col min="13546" max="13546" width="5.5703125" style="1" customWidth="1"/>
    <col min="13547" max="13547" width="19.5703125" style="1" customWidth="1"/>
    <col min="13548" max="13548" width="5.28515625" style="1" customWidth="1"/>
    <col min="13549" max="13549" width="17.42578125" style="1" customWidth="1"/>
    <col min="13550" max="13550" width="46" style="1" customWidth="1"/>
    <col min="13551" max="13551" width="22.28515625" style="1" customWidth="1"/>
    <col min="13552" max="13552" width="14.5703125" style="1" customWidth="1"/>
    <col min="13553" max="13553" width="15.5703125" style="1" customWidth="1"/>
    <col min="13554" max="13554" width="8.85546875" style="1" customWidth="1"/>
    <col min="13555" max="13555" width="17.42578125" style="1" customWidth="1"/>
    <col min="13556" max="13556" width="46" style="1" customWidth="1"/>
    <col min="13557" max="13557" width="22.28515625" style="1" customWidth="1"/>
    <col min="13558" max="13558" width="16.5703125" style="1" customWidth="1"/>
    <col min="13559" max="13559" width="14.5703125" style="1" customWidth="1"/>
    <col min="13560" max="13561" width="8.7109375" style="1" customWidth="1"/>
    <col min="13562" max="13562" width="9.85546875" style="1" customWidth="1"/>
    <col min="13563" max="13565" width="8.7109375" style="1" customWidth="1"/>
    <col min="13566" max="13791" width="9.140625" style="1"/>
    <col min="13792" max="13792" width="16" style="1" customWidth="1"/>
    <col min="13793" max="13793" width="54.28515625" style="1" customWidth="1"/>
    <col min="13794" max="13794" width="21.28515625" style="1" customWidth="1"/>
    <col min="13795" max="13795" width="16.42578125" style="1" customWidth="1"/>
    <col min="13796" max="13796" width="16.7109375" style="1" customWidth="1"/>
    <col min="13797" max="13797" width="6.42578125" style="1" customWidth="1"/>
    <col min="13798" max="13798" width="15.85546875" style="1" customWidth="1"/>
    <col min="13799" max="13799" width="17" style="1" customWidth="1"/>
    <col min="13800" max="13801" width="0" style="1" hidden="1" customWidth="1"/>
    <col min="13802" max="13802" width="5.5703125" style="1" customWidth="1"/>
    <col min="13803" max="13803" width="19.5703125" style="1" customWidth="1"/>
    <col min="13804" max="13804" width="5.28515625" style="1" customWidth="1"/>
    <col min="13805" max="13805" width="17.42578125" style="1" customWidth="1"/>
    <col min="13806" max="13806" width="46" style="1" customWidth="1"/>
    <col min="13807" max="13807" width="22.28515625" style="1" customWidth="1"/>
    <col min="13808" max="13808" width="14.5703125" style="1" customWidth="1"/>
    <col min="13809" max="13809" width="15.5703125" style="1" customWidth="1"/>
    <col min="13810" max="13810" width="8.85546875" style="1" customWidth="1"/>
    <col min="13811" max="13811" width="17.42578125" style="1" customWidth="1"/>
    <col min="13812" max="13812" width="46" style="1" customWidth="1"/>
    <col min="13813" max="13813" width="22.28515625" style="1" customWidth="1"/>
    <col min="13814" max="13814" width="16.5703125" style="1" customWidth="1"/>
    <col min="13815" max="13815" width="14.5703125" style="1" customWidth="1"/>
    <col min="13816" max="13817" width="8.7109375" style="1" customWidth="1"/>
    <col min="13818" max="13818" width="9.85546875" style="1" customWidth="1"/>
    <col min="13819" max="13821" width="8.7109375" style="1" customWidth="1"/>
    <col min="13822" max="14047" width="9.140625" style="1"/>
    <col min="14048" max="14048" width="16" style="1" customWidth="1"/>
    <col min="14049" max="14049" width="54.28515625" style="1" customWidth="1"/>
    <col min="14050" max="14050" width="21.28515625" style="1" customWidth="1"/>
    <col min="14051" max="14051" width="16.42578125" style="1" customWidth="1"/>
    <col min="14052" max="14052" width="16.7109375" style="1" customWidth="1"/>
    <col min="14053" max="14053" width="6.42578125" style="1" customWidth="1"/>
    <col min="14054" max="14054" width="15.85546875" style="1" customWidth="1"/>
    <col min="14055" max="14055" width="17" style="1" customWidth="1"/>
    <col min="14056" max="14057" width="0" style="1" hidden="1" customWidth="1"/>
    <col min="14058" max="14058" width="5.5703125" style="1" customWidth="1"/>
    <col min="14059" max="14059" width="19.5703125" style="1" customWidth="1"/>
    <col min="14060" max="14060" width="5.28515625" style="1" customWidth="1"/>
    <col min="14061" max="14061" width="17.42578125" style="1" customWidth="1"/>
    <col min="14062" max="14062" width="46" style="1" customWidth="1"/>
    <col min="14063" max="14063" width="22.28515625" style="1" customWidth="1"/>
    <col min="14064" max="14064" width="14.5703125" style="1" customWidth="1"/>
    <col min="14065" max="14065" width="15.5703125" style="1" customWidth="1"/>
    <col min="14066" max="14066" width="8.85546875" style="1" customWidth="1"/>
    <col min="14067" max="14067" width="17.42578125" style="1" customWidth="1"/>
    <col min="14068" max="14068" width="46" style="1" customWidth="1"/>
    <col min="14069" max="14069" width="22.28515625" style="1" customWidth="1"/>
    <col min="14070" max="14070" width="16.5703125" style="1" customWidth="1"/>
    <col min="14071" max="14071" width="14.5703125" style="1" customWidth="1"/>
    <col min="14072" max="14073" width="8.7109375" style="1" customWidth="1"/>
    <col min="14074" max="14074" width="9.85546875" style="1" customWidth="1"/>
    <col min="14075" max="14077" width="8.7109375" style="1" customWidth="1"/>
    <col min="14078" max="14303" width="9.140625" style="1"/>
    <col min="14304" max="14304" width="16" style="1" customWidth="1"/>
    <col min="14305" max="14305" width="54.28515625" style="1" customWidth="1"/>
    <col min="14306" max="14306" width="21.28515625" style="1" customWidth="1"/>
    <col min="14307" max="14307" width="16.42578125" style="1" customWidth="1"/>
    <col min="14308" max="14308" width="16.7109375" style="1" customWidth="1"/>
    <col min="14309" max="14309" width="6.42578125" style="1" customWidth="1"/>
    <col min="14310" max="14310" width="15.85546875" style="1" customWidth="1"/>
    <col min="14311" max="14311" width="17" style="1" customWidth="1"/>
    <col min="14312" max="14313" width="0" style="1" hidden="1" customWidth="1"/>
    <col min="14314" max="14314" width="5.5703125" style="1" customWidth="1"/>
    <col min="14315" max="14315" width="19.5703125" style="1" customWidth="1"/>
    <col min="14316" max="14316" width="5.28515625" style="1" customWidth="1"/>
    <col min="14317" max="14317" width="17.42578125" style="1" customWidth="1"/>
    <col min="14318" max="14318" width="46" style="1" customWidth="1"/>
    <col min="14319" max="14319" width="22.28515625" style="1" customWidth="1"/>
    <col min="14320" max="14320" width="14.5703125" style="1" customWidth="1"/>
    <col min="14321" max="14321" width="15.5703125" style="1" customWidth="1"/>
    <col min="14322" max="14322" width="8.85546875" style="1" customWidth="1"/>
    <col min="14323" max="14323" width="17.42578125" style="1" customWidth="1"/>
    <col min="14324" max="14324" width="46" style="1" customWidth="1"/>
    <col min="14325" max="14325" width="22.28515625" style="1" customWidth="1"/>
    <col min="14326" max="14326" width="16.5703125" style="1" customWidth="1"/>
    <col min="14327" max="14327" width="14.5703125" style="1" customWidth="1"/>
    <col min="14328" max="14329" width="8.7109375" style="1" customWidth="1"/>
    <col min="14330" max="14330" width="9.85546875" style="1" customWidth="1"/>
    <col min="14331" max="14333" width="8.7109375" style="1" customWidth="1"/>
    <col min="14334" max="14559" width="9.140625" style="1"/>
    <col min="14560" max="14560" width="16" style="1" customWidth="1"/>
    <col min="14561" max="14561" width="54.28515625" style="1" customWidth="1"/>
    <col min="14562" max="14562" width="21.28515625" style="1" customWidth="1"/>
    <col min="14563" max="14563" width="16.42578125" style="1" customWidth="1"/>
    <col min="14564" max="14564" width="16.7109375" style="1" customWidth="1"/>
    <col min="14565" max="14565" width="6.42578125" style="1" customWidth="1"/>
    <col min="14566" max="14566" width="15.85546875" style="1" customWidth="1"/>
    <col min="14567" max="14567" width="17" style="1" customWidth="1"/>
    <col min="14568" max="14569" width="0" style="1" hidden="1" customWidth="1"/>
    <col min="14570" max="14570" width="5.5703125" style="1" customWidth="1"/>
    <col min="14571" max="14571" width="19.5703125" style="1" customWidth="1"/>
    <col min="14572" max="14572" width="5.28515625" style="1" customWidth="1"/>
    <col min="14573" max="14573" width="17.42578125" style="1" customWidth="1"/>
    <col min="14574" max="14574" width="46" style="1" customWidth="1"/>
    <col min="14575" max="14575" width="22.28515625" style="1" customWidth="1"/>
    <col min="14576" max="14576" width="14.5703125" style="1" customWidth="1"/>
    <col min="14577" max="14577" width="15.5703125" style="1" customWidth="1"/>
    <col min="14578" max="14578" width="8.85546875" style="1" customWidth="1"/>
    <col min="14579" max="14579" width="17.42578125" style="1" customWidth="1"/>
    <col min="14580" max="14580" width="46" style="1" customWidth="1"/>
    <col min="14581" max="14581" width="22.28515625" style="1" customWidth="1"/>
    <col min="14582" max="14582" width="16.5703125" style="1" customWidth="1"/>
    <col min="14583" max="14583" width="14.5703125" style="1" customWidth="1"/>
    <col min="14584" max="14585" width="8.7109375" style="1" customWidth="1"/>
    <col min="14586" max="14586" width="9.85546875" style="1" customWidth="1"/>
    <col min="14587" max="14589" width="8.7109375" style="1" customWidth="1"/>
    <col min="14590" max="14815" width="9.140625" style="1"/>
    <col min="14816" max="14816" width="16" style="1" customWidth="1"/>
    <col min="14817" max="14817" width="54.28515625" style="1" customWidth="1"/>
    <col min="14818" max="14818" width="21.28515625" style="1" customWidth="1"/>
    <col min="14819" max="14819" width="16.42578125" style="1" customWidth="1"/>
    <col min="14820" max="14820" width="16.7109375" style="1" customWidth="1"/>
    <col min="14821" max="14821" width="6.42578125" style="1" customWidth="1"/>
    <col min="14822" max="14822" width="15.85546875" style="1" customWidth="1"/>
    <col min="14823" max="14823" width="17" style="1" customWidth="1"/>
    <col min="14824" max="14825" width="0" style="1" hidden="1" customWidth="1"/>
    <col min="14826" max="14826" width="5.5703125" style="1" customWidth="1"/>
    <col min="14827" max="14827" width="19.5703125" style="1" customWidth="1"/>
    <col min="14828" max="14828" width="5.28515625" style="1" customWidth="1"/>
    <col min="14829" max="14829" width="17.42578125" style="1" customWidth="1"/>
    <col min="14830" max="14830" width="46" style="1" customWidth="1"/>
    <col min="14831" max="14831" width="22.28515625" style="1" customWidth="1"/>
    <col min="14832" max="14832" width="14.5703125" style="1" customWidth="1"/>
    <col min="14833" max="14833" width="15.5703125" style="1" customWidth="1"/>
    <col min="14834" max="14834" width="8.85546875" style="1" customWidth="1"/>
    <col min="14835" max="14835" width="17.42578125" style="1" customWidth="1"/>
    <col min="14836" max="14836" width="46" style="1" customWidth="1"/>
    <col min="14837" max="14837" width="22.28515625" style="1" customWidth="1"/>
    <col min="14838" max="14838" width="16.5703125" style="1" customWidth="1"/>
    <col min="14839" max="14839" width="14.5703125" style="1" customWidth="1"/>
    <col min="14840" max="14841" width="8.7109375" style="1" customWidth="1"/>
    <col min="14842" max="14842" width="9.85546875" style="1" customWidth="1"/>
    <col min="14843" max="14845" width="8.7109375" style="1" customWidth="1"/>
    <col min="14846" max="15071" width="9.140625" style="1"/>
    <col min="15072" max="15072" width="16" style="1" customWidth="1"/>
    <col min="15073" max="15073" width="54.28515625" style="1" customWidth="1"/>
    <col min="15074" max="15074" width="21.28515625" style="1" customWidth="1"/>
    <col min="15075" max="15075" width="16.42578125" style="1" customWidth="1"/>
    <col min="15076" max="15076" width="16.7109375" style="1" customWidth="1"/>
    <col min="15077" max="15077" width="6.42578125" style="1" customWidth="1"/>
    <col min="15078" max="15078" width="15.85546875" style="1" customWidth="1"/>
    <col min="15079" max="15079" width="17" style="1" customWidth="1"/>
    <col min="15080" max="15081" width="0" style="1" hidden="1" customWidth="1"/>
    <col min="15082" max="15082" width="5.5703125" style="1" customWidth="1"/>
    <col min="15083" max="15083" width="19.5703125" style="1" customWidth="1"/>
    <col min="15084" max="15084" width="5.28515625" style="1" customWidth="1"/>
    <col min="15085" max="15085" width="17.42578125" style="1" customWidth="1"/>
    <col min="15086" max="15086" width="46" style="1" customWidth="1"/>
    <col min="15087" max="15087" width="22.28515625" style="1" customWidth="1"/>
    <col min="15088" max="15088" width="14.5703125" style="1" customWidth="1"/>
    <col min="15089" max="15089" width="15.5703125" style="1" customWidth="1"/>
    <col min="15090" max="15090" width="8.85546875" style="1" customWidth="1"/>
    <col min="15091" max="15091" width="17.42578125" style="1" customWidth="1"/>
    <col min="15092" max="15092" width="46" style="1" customWidth="1"/>
    <col min="15093" max="15093" width="22.28515625" style="1" customWidth="1"/>
    <col min="15094" max="15094" width="16.5703125" style="1" customWidth="1"/>
    <col min="15095" max="15095" width="14.5703125" style="1" customWidth="1"/>
    <col min="15096" max="15097" width="8.7109375" style="1" customWidth="1"/>
    <col min="15098" max="15098" width="9.85546875" style="1" customWidth="1"/>
    <col min="15099" max="15101" width="8.7109375" style="1" customWidth="1"/>
    <col min="15102" max="15327" width="9.140625" style="1"/>
    <col min="15328" max="15328" width="16" style="1" customWidth="1"/>
    <col min="15329" max="15329" width="54.28515625" style="1" customWidth="1"/>
    <col min="15330" max="15330" width="21.28515625" style="1" customWidth="1"/>
    <col min="15331" max="15331" width="16.42578125" style="1" customWidth="1"/>
    <col min="15332" max="15332" width="16.7109375" style="1" customWidth="1"/>
    <col min="15333" max="15333" width="6.42578125" style="1" customWidth="1"/>
    <col min="15334" max="15334" width="15.85546875" style="1" customWidth="1"/>
    <col min="15335" max="15335" width="17" style="1" customWidth="1"/>
    <col min="15336" max="15337" width="0" style="1" hidden="1" customWidth="1"/>
    <col min="15338" max="15338" width="5.5703125" style="1" customWidth="1"/>
    <col min="15339" max="15339" width="19.5703125" style="1" customWidth="1"/>
    <col min="15340" max="15340" width="5.28515625" style="1" customWidth="1"/>
    <col min="15341" max="15341" width="17.42578125" style="1" customWidth="1"/>
    <col min="15342" max="15342" width="46" style="1" customWidth="1"/>
    <col min="15343" max="15343" width="22.28515625" style="1" customWidth="1"/>
    <col min="15344" max="15344" width="14.5703125" style="1" customWidth="1"/>
    <col min="15345" max="15345" width="15.5703125" style="1" customWidth="1"/>
    <col min="15346" max="15346" width="8.85546875" style="1" customWidth="1"/>
    <col min="15347" max="15347" width="17.42578125" style="1" customWidth="1"/>
    <col min="15348" max="15348" width="46" style="1" customWidth="1"/>
    <col min="15349" max="15349" width="22.28515625" style="1" customWidth="1"/>
    <col min="15350" max="15350" width="16.5703125" style="1" customWidth="1"/>
    <col min="15351" max="15351" width="14.5703125" style="1" customWidth="1"/>
    <col min="15352" max="15353" width="8.7109375" style="1" customWidth="1"/>
    <col min="15354" max="15354" width="9.85546875" style="1" customWidth="1"/>
    <col min="15355" max="15357" width="8.7109375" style="1" customWidth="1"/>
    <col min="15358" max="15583" width="9.140625" style="1"/>
    <col min="15584" max="15584" width="16" style="1" customWidth="1"/>
    <col min="15585" max="15585" width="54.28515625" style="1" customWidth="1"/>
    <col min="15586" max="15586" width="21.28515625" style="1" customWidth="1"/>
    <col min="15587" max="15587" width="16.42578125" style="1" customWidth="1"/>
    <col min="15588" max="15588" width="16.7109375" style="1" customWidth="1"/>
    <col min="15589" max="15589" width="6.42578125" style="1" customWidth="1"/>
    <col min="15590" max="15590" width="15.85546875" style="1" customWidth="1"/>
    <col min="15591" max="15591" width="17" style="1" customWidth="1"/>
    <col min="15592" max="15593" width="0" style="1" hidden="1" customWidth="1"/>
    <col min="15594" max="15594" width="5.5703125" style="1" customWidth="1"/>
    <col min="15595" max="15595" width="19.5703125" style="1" customWidth="1"/>
    <col min="15596" max="15596" width="5.28515625" style="1" customWidth="1"/>
    <col min="15597" max="15597" width="17.42578125" style="1" customWidth="1"/>
    <col min="15598" max="15598" width="46" style="1" customWidth="1"/>
    <col min="15599" max="15599" width="22.28515625" style="1" customWidth="1"/>
    <col min="15600" max="15600" width="14.5703125" style="1" customWidth="1"/>
    <col min="15601" max="15601" width="15.5703125" style="1" customWidth="1"/>
    <col min="15602" max="15602" width="8.85546875" style="1" customWidth="1"/>
    <col min="15603" max="15603" width="17.42578125" style="1" customWidth="1"/>
    <col min="15604" max="15604" width="46" style="1" customWidth="1"/>
    <col min="15605" max="15605" width="22.28515625" style="1" customWidth="1"/>
    <col min="15606" max="15606" width="16.5703125" style="1" customWidth="1"/>
    <col min="15607" max="15607" width="14.5703125" style="1" customWidth="1"/>
    <col min="15608" max="15609" width="8.7109375" style="1" customWidth="1"/>
    <col min="15610" max="15610" width="9.85546875" style="1" customWidth="1"/>
    <col min="15611" max="15613" width="8.7109375" style="1" customWidth="1"/>
    <col min="15614" max="15839" width="9.140625" style="1"/>
    <col min="15840" max="15840" width="16" style="1" customWidth="1"/>
    <col min="15841" max="15841" width="54.28515625" style="1" customWidth="1"/>
    <col min="15842" max="15842" width="21.28515625" style="1" customWidth="1"/>
    <col min="15843" max="15843" width="16.42578125" style="1" customWidth="1"/>
    <col min="15844" max="15844" width="16.7109375" style="1" customWidth="1"/>
    <col min="15845" max="15845" width="6.42578125" style="1" customWidth="1"/>
    <col min="15846" max="15846" width="15.85546875" style="1" customWidth="1"/>
    <col min="15847" max="15847" width="17" style="1" customWidth="1"/>
    <col min="15848" max="15849" width="0" style="1" hidden="1" customWidth="1"/>
    <col min="15850" max="15850" width="5.5703125" style="1" customWidth="1"/>
    <col min="15851" max="15851" width="19.5703125" style="1" customWidth="1"/>
    <col min="15852" max="15852" width="5.28515625" style="1" customWidth="1"/>
    <col min="15853" max="15853" width="17.42578125" style="1" customWidth="1"/>
    <col min="15854" max="15854" width="46" style="1" customWidth="1"/>
    <col min="15855" max="15855" width="22.28515625" style="1" customWidth="1"/>
    <col min="15856" max="15856" width="14.5703125" style="1" customWidth="1"/>
    <col min="15857" max="15857" width="15.5703125" style="1" customWidth="1"/>
    <col min="15858" max="15858" width="8.85546875" style="1" customWidth="1"/>
    <col min="15859" max="15859" width="17.42578125" style="1" customWidth="1"/>
    <col min="15860" max="15860" width="46" style="1" customWidth="1"/>
    <col min="15861" max="15861" width="22.28515625" style="1" customWidth="1"/>
    <col min="15862" max="15862" width="16.5703125" style="1" customWidth="1"/>
    <col min="15863" max="15863" width="14.5703125" style="1" customWidth="1"/>
    <col min="15864" max="15865" width="8.7109375" style="1" customWidth="1"/>
    <col min="15866" max="15866" width="9.85546875" style="1" customWidth="1"/>
    <col min="15867" max="15869" width="8.7109375" style="1" customWidth="1"/>
    <col min="15870" max="16095" width="9.140625" style="1"/>
    <col min="16096" max="16096" width="16" style="1" customWidth="1"/>
    <col min="16097" max="16097" width="54.28515625" style="1" customWidth="1"/>
    <col min="16098" max="16098" width="21.28515625" style="1" customWidth="1"/>
    <col min="16099" max="16099" width="16.42578125" style="1" customWidth="1"/>
    <col min="16100" max="16100" width="16.7109375" style="1" customWidth="1"/>
    <col min="16101" max="16101" width="6.42578125" style="1" customWidth="1"/>
    <col min="16102" max="16102" width="15.85546875" style="1" customWidth="1"/>
    <col min="16103" max="16103" width="17" style="1" customWidth="1"/>
    <col min="16104" max="16105" width="0" style="1" hidden="1" customWidth="1"/>
    <col min="16106" max="16106" width="5.5703125" style="1" customWidth="1"/>
    <col min="16107" max="16107" width="19.5703125" style="1" customWidth="1"/>
    <col min="16108" max="16108" width="5.28515625" style="1" customWidth="1"/>
    <col min="16109" max="16109" width="17.42578125" style="1" customWidth="1"/>
    <col min="16110" max="16110" width="46" style="1" customWidth="1"/>
    <col min="16111" max="16111" width="22.28515625" style="1" customWidth="1"/>
    <col min="16112" max="16112" width="14.5703125" style="1" customWidth="1"/>
    <col min="16113" max="16113" width="15.5703125" style="1" customWidth="1"/>
    <col min="16114" max="16114" width="8.85546875" style="1" customWidth="1"/>
    <col min="16115" max="16115" width="17.42578125" style="1" customWidth="1"/>
    <col min="16116" max="16116" width="46" style="1" customWidth="1"/>
    <col min="16117" max="16117" width="22.28515625" style="1" customWidth="1"/>
    <col min="16118" max="16118" width="16.5703125" style="1" customWidth="1"/>
    <col min="16119" max="16119" width="14.5703125" style="1" customWidth="1"/>
    <col min="16120" max="16121" width="8.7109375" style="1" customWidth="1"/>
    <col min="16122" max="16122" width="9.85546875" style="1" customWidth="1"/>
    <col min="16123" max="16125" width="8.7109375" style="1" customWidth="1"/>
    <col min="16126" max="16384" width="9.140625" style="1"/>
  </cols>
  <sheetData>
    <row r="1" spans="1:3">
      <c r="B1" s="2" t="s">
        <v>17</v>
      </c>
      <c r="C1" s="2" t="s">
        <v>18</v>
      </c>
    </row>
    <row r="2" spans="1:3">
      <c r="B2" s="3"/>
      <c r="C2" s="3"/>
    </row>
    <row r="3" spans="1:3" ht="15.75" customHeight="1">
      <c r="A3" s="4" t="s">
        <v>44</v>
      </c>
      <c r="B3" s="2">
        <v>800580.38202032226</v>
      </c>
      <c r="C3" s="2">
        <v>1345401.9693385342</v>
      </c>
    </row>
    <row r="4" spans="1:3" ht="63">
      <c r="A4" s="4" t="s">
        <v>46</v>
      </c>
      <c r="B4" s="2" t="s">
        <v>19</v>
      </c>
      <c r="C4" s="2" t="s">
        <v>19</v>
      </c>
    </row>
    <row r="5" spans="1:3" ht="63">
      <c r="A5" s="4" t="s">
        <v>47</v>
      </c>
      <c r="B5" s="2" t="s">
        <v>19</v>
      </c>
      <c r="C5" s="2" t="s">
        <v>19</v>
      </c>
    </row>
    <row r="6" spans="1:3" ht="63">
      <c r="A6" s="4" t="s">
        <v>48</v>
      </c>
      <c r="B6" s="2" t="s">
        <v>19</v>
      </c>
      <c r="C6" s="2" t="s">
        <v>19</v>
      </c>
    </row>
    <row r="7" spans="1:3" ht="15.75" customHeight="1">
      <c r="A7" s="4" t="s">
        <v>49</v>
      </c>
      <c r="B7" s="2">
        <v>846827.22452133568</v>
      </c>
      <c r="C7" s="2">
        <v>1324367.9837444976</v>
      </c>
    </row>
    <row r="8" spans="1:3" ht="63">
      <c r="A8" s="4" t="s">
        <v>50</v>
      </c>
      <c r="B8" s="2">
        <v>1449475.6421707049</v>
      </c>
      <c r="C8" s="2" t="s">
        <v>19</v>
      </c>
    </row>
    <row r="9" spans="1:3" ht="63">
      <c r="A9" s="4" t="s">
        <v>51</v>
      </c>
      <c r="B9" s="2" t="s">
        <v>19</v>
      </c>
      <c r="C9" s="2" t="s">
        <v>19</v>
      </c>
    </row>
    <row r="10" spans="1:3" ht="63">
      <c r="A10" s="4" t="s">
        <v>52</v>
      </c>
      <c r="B10" s="2" t="s">
        <v>19</v>
      </c>
      <c r="C10" s="2" t="s">
        <v>19</v>
      </c>
    </row>
    <row r="11" spans="1:3" ht="15.75" customHeight="1">
      <c r="A11" s="4" t="s">
        <v>53</v>
      </c>
      <c r="B11" s="2" t="s">
        <v>19</v>
      </c>
      <c r="C11" s="2" t="s">
        <v>19</v>
      </c>
    </row>
    <row r="12" spans="1:3" ht="63">
      <c r="A12" s="4" t="s">
        <v>54</v>
      </c>
      <c r="B12" s="2" t="s">
        <v>19</v>
      </c>
      <c r="C12" s="2" t="s">
        <v>19</v>
      </c>
    </row>
    <row r="13" spans="1:3" ht="63">
      <c r="A13" s="4" t="s">
        <v>55</v>
      </c>
      <c r="B13" s="2" t="s">
        <v>19</v>
      </c>
      <c r="C13" s="2" t="s">
        <v>19</v>
      </c>
    </row>
    <row r="14" spans="1:3" ht="78.75">
      <c r="A14" s="4" t="s">
        <v>56</v>
      </c>
      <c r="B14" s="2" t="s">
        <v>19</v>
      </c>
      <c r="C14" s="2" t="s">
        <v>19</v>
      </c>
    </row>
    <row r="15" spans="1:3" ht="15.75" customHeight="1">
      <c r="A15" s="4" t="s">
        <v>57</v>
      </c>
      <c r="B15" s="2">
        <v>1177972.347306581</v>
      </c>
      <c r="C15" s="2">
        <v>1177972.347306581</v>
      </c>
    </row>
    <row r="16" spans="1:3" ht="63">
      <c r="A16" s="4" t="s">
        <v>58</v>
      </c>
      <c r="B16" s="2" t="s">
        <v>19</v>
      </c>
      <c r="C16" s="2" t="s">
        <v>19</v>
      </c>
    </row>
    <row r="17" spans="1:3" ht="63">
      <c r="A17" s="4" t="s">
        <v>59</v>
      </c>
      <c r="B17" s="2" t="s">
        <v>19</v>
      </c>
      <c r="C17" s="2" t="s">
        <v>19</v>
      </c>
    </row>
    <row r="18" spans="1:3" ht="63">
      <c r="A18" s="4" t="s">
        <v>60</v>
      </c>
      <c r="B18" s="2" t="s">
        <v>19</v>
      </c>
      <c r="C18" s="2" t="s">
        <v>19</v>
      </c>
    </row>
    <row r="19" spans="1:3" ht="23.25" customHeight="1">
      <c r="A19" s="4" t="s">
        <v>61</v>
      </c>
      <c r="B19" s="2">
        <v>734602.80996639805</v>
      </c>
      <c r="C19" s="2">
        <v>734602.80996639805</v>
      </c>
    </row>
    <row r="20" spans="1:3" ht="63">
      <c r="A20" s="4" t="s">
        <v>62</v>
      </c>
      <c r="B20" s="2" t="s">
        <v>19</v>
      </c>
      <c r="C20" s="2" t="s">
        <v>19</v>
      </c>
    </row>
    <row r="21" spans="1:3" ht="63">
      <c r="A21" s="4" t="s">
        <v>63</v>
      </c>
      <c r="B21" s="2" t="s">
        <v>19</v>
      </c>
      <c r="C21" s="2" t="s">
        <v>19</v>
      </c>
    </row>
    <row r="22" spans="1:3" ht="78.75">
      <c r="A22" s="4" t="s">
        <v>64</v>
      </c>
      <c r="B22" s="2" t="s">
        <v>19</v>
      </c>
      <c r="C22" s="2" t="s">
        <v>19</v>
      </c>
    </row>
    <row r="23" spans="1:3" ht="23.25" customHeight="1">
      <c r="A23" s="4" t="s">
        <v>65</v>
      </c>
      <c r="B23" s="2">
        <v>772485.44855587557</v>
      </c>
      <c r="C23" s="2">
        <v>772485.44855587557</v>
      </c>
    </row>
    <row r="24" spans="1:3" ht="63">
      <c r="A24" s="4" t="s">
        <v>66</v>
      </c>
      <c r="B24" s="2">
        <v>1114042.5307409395</v>
      </c>
      <c r="C24" s="2">
        <v>1114042.5307409395</v>
      </c>
    </row>
    <row r="25" spans="1:3" ht="63">
      <c r="A25" s="4" t="s">
        <v>67</v>
      </c>
      <c r="B25" s="2" t="s">
        <v>19</v>
      </c>
      <c r="C25" s="2" t="s">
        <v>19</v>
      </c>
    </row>
    <row r="26" spans="1:3" ht="63">
      <c r="A26" s="4" t="s">
        <v>68</v>
      </c>
      <c r="B26" s="2" t="s">
        <v>19</v>
      </c>
      <c r="C26" s="2" t="s">
        <v>19</v>
      </c>
    </row>
    <row r="27" spans="1:3" ht="15.75" customHeight="1">
      <c r="A27" s="4" t="s">
        <v>69</v>
      </c>
      <c r="B27" s="2" t="s">
        <v>19</v>
      </c>
      <c r="C27" s="2" t="s">
        <v>19</v>
      </c>
    </row>
    <row r="28" spans="1:3" ht="63">
      <c r="A28" s="4" t="s">
        <v>70</v>
      </c>
      <c r="B28" s="2" t="s">
        <v>19</v>
      </c>
      <c r="C28" s="2" t="s">
        <v>19</v>
      </c>
    </row>
    <row r="29" spans="1:3" ht="63">
      <c r="A29" s="4" t="s">
        <v>71</v>
      </c>
      <c r="B29" s="2" t="s">
        <v>19</v>
      </c>
      <c r="C29" s="2" t="s">
        <v>19</v>
      </c>
    </row>
    <row r="30" spans="1:3" ht="78.75">
      <c r="A30" s="4" t="s">
        <v>72</v>
      </c>
      <c r="B30" s="2" t="s">
        <v>19</v>
      </c>
      <c r="C30" s="2" t="s">
        <v>19</v>
      </c>
    </row>
    <row r="31" spans="1:3" ht="15.75" customHeight="1">
      <c r="A31" s="4" t="s">
        <v>73</v>
      </c>
      <c r="B31" s="2">
        <v>611952.43986446352</v>
      </c>
      <c r="C31" s="2">
        <v>845528.09150292003</v>
      </c>
    </row>
    <row r="32" spans="1:3" ht="63">
      <c r="A32" s="4" t="s">
        <v>74</v>
      </c>
      <c r="B32" s="2" t="s">
        <v>19</v>
      </c>
      <c r="C32" s="2" t="s">
        <v>19</v>
      </c>
    </row>
    <row r="33" spans="1:3" ht="63">
      <c r="A33" s="4" t="s">
        <v>75</v>
      </c>
      <c r="B33" s="2" t="s">
        <v>19</v>
      </c>
      <c r="C33" s="2" t="s">
        <v>19</v>
      </c>
    </row>
    <row r="34" spans="1:3" ht="63">
      <c r="A34" s="4" t="s">
        <v>76</v>
      </c>
      <c r="B34" s="2" t="s">
        <v>19</v>
      </c>
      <c r="C34" s="2" t="s">
        <v>19</v>
      </c>
    </row>
    <row r="35" spans="1:3" ht="15.75" customHeight="1">
      <c r="A35" s="4" t="s">
        <v>77</v>
      </c>
      <c r="B35" s="2" t="s">
        <v>19</v>
      </c>
      <c r="C35" s="2" t="s">
        <v>19</v>
      </c>
    </row>
    <row r="36" spans="1:3" ht="78.75">
      <c r="A36" s="4" t="s">
        <v>78</v>
      </c>
      <c r="B36" s="2" t="s">
        <v>19</v>
      </c>
      <c r="C36" s="2" t="s">
        <v>19</v>
      </c>
    </row>
    <row r="37" spans="1:3" ht="78.75">
      <c r="A37" s="4" t="s">
        <v>79</v>
      </c>
      <c r="B37" s="2">
        <v>6001679.0580896223</v>
      </c>
      <c r="C37" s="2">
        <v>6001679.0580896223</v>
      </c>
    </row>
    <row r="38" spans="1:3" ht="78.75">
      <c r="A38" s="4" t="s">
        <v>80</v>
      </c>
      <c r="B38" s="2" t="s">
        <v>19</v>
      </c>
      <c r="C38" s="2" t="s">
        <v>19</v>
      </c>
    </row>
    <row r="39" spans="1:3" ht="15.75" customHeight="1">
      <c r="A39" s="4" t="s">
        <v>81</v>
      </c>
      <c r="B39" s="2">
        <v>1167382.7549203644</v>
      </c>
      <c r="C39" s="2">
        <v>1461556.0020133825</v>
      </c>
    </row>
    <row r="40" spans="1:3" ht="63">
      <c r="A40" s="4" t="s">
        <v>82</v>
      </c>
      <c r="B40" s="2">
        <v>2785200.1900585634</v>
      </c>
      <c r="C40" s="2">
        <v>2785200.1900585634</v>
      </c>
    </row>
    <row r="41" spans="1:3" ht="63">
      <c r="A41" s="4" t="s">
        <v>83</v>
      </c>
      <c r="B41" s="2" t="s">
        <v>19</v>
      </c>
      <c r="C41" s="2" t="s">
        <v>19</v>
      </c>
    </row>
    <row r="42" spans="1:3" ht="63">
      <c r="A42" s="4" t="s">
        <v>84</v>
      </c>
      <c r="B42" s="2" t="s">
        <v>19</v>
      </c>
      <c r="C42" s="2" t="s">
        <v>19</v>
      </c>
    </row>
    <row r="43" spans="1:3" ht="15.75" customHeight="1">
      <c r="A43" s="4" t="s">
        <v>85</v>
      </c>
      <c r="B43" s="2">
        <v>1049788.9978611371</v>
      </c>
      <c r="C43" s="2">
        <v>1433147.6687025216</v>
      </c>
    </row>
    <row r="44" spans="1:3" ht="63">
      <c r="A44" s="4" t="s">
        <v>86</v>
      </c>
      <c r="B44" s="2">
        <v>2841533.7501352034</v>
      </c>
      <c r="C44" s="2">
        <v>2841533.7501352034</v>
      </c>
    </row>
    <row r="45" spans="1:3" ht="63">
      <c r="A45" s="4" t="s">
        <v>87</v>
      </c>
      <c r="B45" s="2" t="s">
        <v>19</v>
      </c>
      <c r="C45" s="2" t="s">
        <v>19</v>
      </c>
    </row>
    <row r="46" spans="1:3" ht="78.75">
      <c r="A46" s="4" t="s">
        <v>88</v>
      </c>
      <c r="B46" s="2" t="s">
        <v>19</v>
      </c>
      <c r="C46" s="2" t="s">
        <v>19</v>
      </c>
    </row>
    <row r="47" spans="1:3" ht="15.75" customHeight="1">
      <c r="A47" s="4" t="s">
        <v>89</v>
      </c>
      <c r="B47" s="2">
        <v>1523712.2713740522</v>
      </c>
      <c r="C47" s="2">
        <v>1523712.2713740522</v>
      </c>
    </row>
    <row r="48" spans="1:3" ht="63">
      <c r="A48" s="4" t="s">
        <v>90</v>
      </c>
      <c r="B48" s="2" t="s">
        <v>19</v>
      </c>
      <c r="C48" s="2" t="s">
        <v>19</v>
      </c>
    </row>
    <row r="49" spans="1:3" ht="63">
      <c r="A49" s="4" t="s">
        <v>91</v>
      </c>
      <c r="B49" s="2" t="s">
        <v>19</v>
      </c>
      <c r="C49" s="2" t="s">
        <v>19</v>
      </c>
    </row>
    <row r="50" spans="1:3" ht="78.75">
      <c r="A50" s="4" t="s">
        <v>92</v>
      </c>
      <c r="B50" s="2" t="s">
        <v>19</v>
      </c>
      <c r="C50" s="2" t="s">
        <v>19</v>
      </c>
    </row>
    <row r="51" spans="1:3" ht="15.75" customHeight="1">
      <c r="A51" s="4" t="s">
        <v>93</v>
      </c>
      <c r="B51" s="2" t="s">
        <v>19</v>
      </c>
      <c r="C51" s="2" t="s">
        <v>19</v>
      </c>
    </row>
    <row r="52" spans="1:3" ht="63">
      <c r="A52" s="4" t="s">
        <v>94</v>
      </c>
      <c r="B52" s="2" t="s">
        <v>19</v>
      </c>
      <c r="C52" s="2" t="s">
        <v>19</v>
      </c>
    </row>
    <row r="53" spans="1:3" ht="63">
      <c r="A53" s="4" t="s">
        <v>95</v>
      </c>
      <c r="B53" s="2" t="s">
        <v>19</v>
      </c>
      <c r="C53" s="2" t="s">
        <v>19</v>
      </c>
    </row>
    <row r="54" spans="1:3" ht="63">
      <c r="A54" s="4" t="s">
        <v>96</v>
      </c>
      <c r="B54" s="2" t="s">
        <v>19</v>
      </c>
      <c r="C54" s="2" t="s">
        <v>19</v>
      </c>
    </row>
    <row r="55" spans="1:3" ht="15.75" customHeight="1">
      <c r="A55" s="4" t="s">
        <v>97</v>
      </c>
      <c r="B55" s="2" t="s">
        <v>19</v>
      </c>
      <c r="C55" s="2" t="s">
        <v>19</v>
      </c>
    </row>
    <row r="56" spans="1:3" ht="78.75">
      <c r="A56" s="4" t="s">
        <v>98</v>
      </c>
      <c r="B56" s="2">
        <v>2717369.9850683236</v>
      </c>
      <c r="C56" s="2">
        <v>2717369.9850683236</v>
      </c>
    </row>
    <row r="57" spans="1:3" ht="63">
      <c r="A57" s="4" t="s">
        <v>99</v>
      </c>
      <c r="B57" s="2" t="s">
        <v>19</v>
      </c>
      <c r="C57" s="2" t="s">
        <v>19</v>
      </c>
    </row>
    <row r="58" spans="1:3" ht="78.75">
      <c r="A58" s="4" t="s">
        <v>100</v>
      </c>
      <c r="B58" s="2" t="s">
        <v>19</v>
      </c>
      <c r="C58" s="2" t="s">
        <v>19</v>
      </c>
    </row>
    <row r="59" spans="1:3" ht="34.5" customHeight="1">
      <c r="A59" s="4" t="s">
        <v>101</v>
      </c>
      <c r="B59" s="2">
        <v>2088262.0787512178</v>
      </c>
      <c r="C59" s="2">
        <v>2088262.0787512178</v>
      </c>
    </row>
    <row r="60" spans="1:3" ht="78.75">
      <c r="A60" s="4" t="s">
        <v>102</v>
      </c>
      <c r="B60" s="2">
        <v>1259120.6577391259</v>
      </c>
      <c r="C60" s="2">
        <v>1259120.6577391259</v>
      </c>
    </row>
    <row r="61" spans="1:3" ht="63">
      <c r="A61" s="4" t="s">
        <v>103</v>
      </c>
      <c r="B61" s="2" t="s">
        <v>19</v>
      </c>
      <c r="C61" s="2" t="s">
        <v>19</v>
      </c>
    </row>
    <row r="62" spans="1:3" ht="78.75">
      <c r="A62" s="4" t="s">
        <v>104</v>
      </c>
      <c r="B62" s="2" t="s">
        <v>19</v>
      </c>
      <c r="C62" s="2" t="s">
        <v>19</v>
      </c>
    </row>
    <row r="63" spans="1:3" ht="15.75" customHeight="1">
      <c r="A63" s="4" t="s">
        <v>105</v>
      </c>
      <c r="B63" s="2" t="s">
        <v>19</v>
      </c>
      <c r="C63" s="2" t="s">
        <v>19</v>
      </c>
    </row>
    <row r="64" spans="1:3" ht="78.75">
      <c r="A64" s="4" t="s">
        <v>106</v>
      </c>
      <c r="B64" s="2" t="s">
        <v>19</v>
      </c>
      <c r="C64" s="2" t="s">
        <v>19</v>
      </c>
    </row>
    <row r="65" spans="1:3" ht="78.75">
      <c r="A65" s="4" t="s">
        <v>107</v>
      </c>
      <c r="B65" s="2" t="s">
        <v>19</v>
      </c>
      <c r="C65" s="2" t="s">
        <v>19</v>
      </c>
    </row>
    <row r="66" spans="1:3" ht="78.75">
      <c r="A66" s="4" t="s">
        <v>108</v>
      </c>
      <c r="B66" s="2" t="s">
        <v>19</v>
      </c>
      <c r="C66" s="2" t="s">
        <v>19</v>
      </c>
    </row>
    <row r="67" spans="1:3" ht="15.75" customHeight="1">
      <c r="A67" s="4" t="s">
        <v>109</v>
      </c>
      <c r="B67" s="2">
        <v>1648589.7340966559</v>
      </c>
      <c r="C67" s="2">
        <v>1888852.7727248257</v>
      </c>
    </row>
    <row r="68" spans="1:3" ht="78.75">
      <c r="A68" s="4" t="s">
        <v>110</v>
      </c>
      <c r="B68" s="2" t="s">
        <v>19</v>
      </c>
      <c r="C68" s="2" t="s">
        <v>19</v>
      </c>
    </row>
    <row r="69" spans="1:3" ht="78.75">
      <c r="A69" s="4" t="s">
        <v>111</v>
      </c>
      <c r="B69" s="2" t="s">
        <v>19</v>
      </c>
      <c r="C69" s="2" t="s">
        <v>19</v>
      </c>
    </row>
    <row r="70" spans="1:3" ht="78.75">
      <c r="A70" s="4" t="s">
        <v>112</v>
      </c>
      <c r="B70" s="2" t="s">
        <v>19</v>
      </c>
      <c r="C70" s="2" t="s">
        <v>19</v>
      </c>
    </row>
    <row r="71" spans="1:3" ht="15.75" customHeight="1">
      <c r="A71" s="4" t="s">
        <v>113</v>
      </c>
      <c r="B71" s="2">
        <v>2054197.5198722207</v>
      </c>
      <c r="C71" s="2">
        <v>2054197.5198722207</v>
      </c>
    </row>
    <row r="72" spans="1:3" ht="78.75">
      <c r="A72" s="4" t="s">
        <v>114</v>
      </c>
      <c r="B72" s="2" t="s">
        <v>19</v>
      </c>
      <c r="C72" s="2" t="s">
        <v>19</v>
      </c>
    </row>
    <row r="73" spans="1:3" ht="78.75">
      <c r="A73" s="4" t="s">
        <v>115</v>
      </c>
      <c r="B73" s="2" t="s">
        <v>19</v>
      </c>
      <c r="C73" s="2" t="s">
        <v>19</v>
      </c>
    </row>
    <row r="74" spans="1:3" ht="78.75">
      <c r="A74" s="4" t="s">
        <v>116</v>
      </c>
      <c r="B74" s="2" t="s">
        <v>19</v>
      </c>
      <c r="C74" s="2" t="s">
        <v>19</v>
      </c>
    </row>
    <row r="75" spans="1:3" ht="15.75" customHeight="1">
      <c r="A75" s="4" t="s">
        <v>117</v>
      </c>
      <c r="B75" s="2">
        <v>1380608.8335648391</v>
      </c>
      <c r="C75" s="2">
        <v>1689591.252232258</v>
      </c>
    </row>
    <row r="76" spans="1:3" ht="78.75">
      <c r="A76" s="4" t="s">
        <v>118</v>
      </c>
      <c r="B76" s="2">
        <v>4963239.5689400826</v>
      </c>
      <c r="C76" s="2">
        <v>2517567.8528000005</v>
      </c>
    </row>
    <row r="77" spans="1:3" ht="78.75">
      <c r="A77" s="4" t="s">
        <v>119</v>
      </c>
      <c r="B77" s="2" t="s">
        <v>19</v>
      </c>
      <c r="C77" s="2" t="s">
        <v>19</v>
      </c>
    </row>
    <row r="78" spans="1:3" ht="78.75">
      <c r="A78" s="4" t="s">
        <v>120</v>
      </c>
      <c r="B78" s="2" t="s">
        <v>19</v>
      </c>
      <c r="C78" s="2" t="s">
        <v>19</v>
      </c>
    </row>
    <row r="79" spans="1:3" ht="15.75" customHeight="1">
      <c r="A79" s="4" t="s">
        <v>121</v>
      </c>
      <c r="B79" s="2">
        <v>2094696.5024230939</v>
      </c>
      <c r="C79" s="2" t="s">
        <v>19</v>
      </c>
    </row>
    <row r="80" spans="1:3" ht="78.75">
      <c r="A80" s="4" t="s">
        <v>122</v>
      </c>
      <c r="B80" s="2" t="s">
        <v>19</v>
      </c>
      <c r="C80" s="2" t="s">
        <v>19</v>
      </c>
    </row>
    <row r="81" spans="1:3" ht="78.75">
      <c r="A81" s="4" t="s">
        <v>123</v>
      </c>
      <c r="B81" s="2" t="s">
        <v>19</v>
      </c>
      <c r="C81" s="2" t="s">
        <v>19</v>
      </c>
    </row>
    <row r="82" spans="1:3" ht="78.75">
      <c r="A82" s="4" t="s">
        <v>124</v>
      </c>
      <c r="B82" s="2" t="s">
        <v>19</v>
      </c>
      <c r="C82" s="2" t="s">
        <v>19</v>
      </c>
    </row>
    <row r="83" spans="1:3" ht="15.75" customHeight="1">
      <c r="A83" s="4" t="s">
        <v>125</v>
      </c>
      <c r="B83" s="2">
        <v>1050238.4164238665</v>
      </c>
      <c r="C83" s="2" t="s">
        <v>19</v>
      </c>
    </row>
    <row r="84" spans="1:3" ht="63">
      <c r="A84" s="4" t="s">
        <v>126</v>
      </c>
      <c r="B84" s="2">
        <v>1567732.38022264</v>
      </c>
      <c r="C84" s="2" t="s">
        <v>19</v>
      </c>
    </row>
    <row r="85" spans="1:3" ht="63">
      <c r="A85" s="4" t="s">
        <v>127</v>
      </c>
      <c r="B85" s="2" t="s">
        <v>19</v>
      </c>
      <c r="C85" s="2" t="s">
        <v>19</v>
      </c>
    </row>
    <row r="86" spans="1:3" ht="63">
      <c r="A86" s="4" t="s">
        <v>128</v>
      </c>
      <c r="B86" s="2" t="s">
        <v>19</v>
      </c>
      <c r="C86" s="2" t="s">
        <v>19</v>
      </c>
    </row>
    <row r="87" spans="1:3" ht="15.75" customHeight="1">
      <c r="A87" s="4" t="s">
        <v>129</v>
      </c>
      <c r="B87" s="2" t="s">
        <v>19</v>
      </c>
      <c r="C87" s="2" t="s">
        <v>19</v>
      </c>
    </row>
    <row r="88" spans="1:3" ht="63">
      <c r="A88" s="4" t="s">
        <v>130</v>
      </c>
      <c r="B88" s="2">
        <v>1699464.6379687076</v>
      </c>
      <c r="C88" s="2">
        <v>2321608.264778587</v>
      </c>
    </row>
    <row r="89" spans="1:3" ht="63">
      <c r="A89" s="4" t="s">
        <v>131</v>
      </c>
      <c r="B89" s="2" t="s">
        <v>19</v>
      </c>
      <c r="C89" s="2" t="s">
        <v>19</v>
      </c>
    </row>
    <row r="90" spans="1:3" ht="78.75">
      <c r="A90" s="4" t="s">
        <v>132</v>
      </c>
      <c r="B90" s="2" t="s">
        <v>19</v>
      </c>
      <c r="C90" s="2" t="s">
        <v>19</v>
      </c>
    </row>
    <row r="91" spans="1:3" ht="15.75" customHeight="1">
      <c r="A91" s="4" t="s">
        <v>133</v>
      </c>
      <c r="B91" s="2" t="s">
        <v>19</v>
      </c>
      <c r="C91" s="2" t="s">
        <v>19</v>
      </c>
    </row>
    <row r="92" spans="1:3" ht="63">
      <c r="A92" s="4" t="s">
        <v>134</v>
      </c>
      <c r="B92" s="2">
        <v>2148424.1454045433</v>
      </c>
      <c r="C92" s="2">
        <v>2067510.7243547633</v>
      </c>
    </row>
    <row r="93" spans="1:3" ht="63">
      <c r="A93" s="4" t="s">
        <v>135</v>
      </c>
      <c r="B93" s="2" t="s">
        <v>19</v>
      </c>
      <c r="C93" s="2" t="s">
        <v>19</v>
      </c>
    </row>
    <row r="94" spans="1:3" ht="78.75">
      <c r="A94" s="4" t="s">
        <v>136</v>
      </c>
      <c r="B94" s="2" t="s">
        <v>19</v>
      </c>
      <c r="C94" s="2" t="s">
        <v>19</v>
      </c>
    </row>
    <row r="95" spans="1:3" ht="15.75" customHeight="1">
      <c r="A95" s="4" t="s">
        <v>137</v>
      </c>
      <c r="B95" s="2">
        <v>1279660.4667769999</v>
      </c>
      <c r="C95" s="2" t="s">
        <v>19</v>
      </c>
    </row>
    <row r="96" spans="1:3" ht="63">
      <c r="A96" s="4" t="s">
        <v>138</v>
      </c>
      <c r="B96" s="2">
        <v>2749935.1095760856</v>
      </c>
      <c r="C96" s="2">
        <v>3441863.8099467442</v>
      </c>
    </row>
    <row r="97" spans="1:3" ht="63">
      <c r="A97" s="4" t="s">
        <v>139</v>
      </c>
      <c r="B97" s="2" t="s">
        <v>19</v>
      </c>
      <c r="C97" s="2" t="s">
        <v>19</v>
      </c>
    </row>
    <row r="98" spans="1:3" ht="78.75">
      <c r="A98" s="4" t="s">
        <v>140</v>
      </c>
      <c r="B98" s="2" t="s">
        <v>19</v>
      </c>
      <c r="C98" s="2" t="s">
        <v>19</v>
      </c>
    </row>
    <row r="99" spans="1:3" ht="15.75" customHeight="1">
      <c r="A99" s="4" t="s">
        <v>141</v>
      </c>
      <c r="B99" s="2">
        <v>986901.40253435913</v>
      </c>
      <c r="C99" s="2">
        <v>1761134.0756438712</v>
      </c>
    </row>
    <row r="100" spans="1:3" ht="63">
      <c r="A100" s="4" t="s">
        <v>142</v>
      </c>
      <c r="B100" s="2" t="s">
        <v>19</v>
      </c>
      <c r="C100" s="2" t="s">
        <v>19</v>
      </c>
    </row>
    <row r="101" spans="1:3" ht="63">
      <c r="A101" s="4" t="s">
        <v>143</v>
      </c>
      <c r="B101" s="2" t="s">
        <v>19</v>
      </c>
      <c r="C101" s="2" t="s">
        <v>19</v>
      </c>
    </row>
    <row r="102" spans="1:3" ht="63">
      <c r="A102" s="4" t="s">
        <v>144</v>
      </c>
      <c r="B102" s="2" t="s">
        <v>19</v>
      </c>
      <c r="C102" s="2" t="s">
        <v>19</v>
      </c>
    </row>
    <row r="103" spans="1:3" ht="15.75" customHeight="1">
      <c r="A103" s="4" t="s">
        <v>145</v>
      </c>
      <c r="B103" s="2" t="s">
        <v>19</v>
      </c>
      <c r="C103" s="2" t="s">
        <v>19</v>
      </c>
    </row>
    <row r="104" spans="1:3" ht="63">
      <c r="A104" s="4" t="s">
        <v>146</v>
      </c>
      <c r="B104" s="2">
        <v>2128217.7228325238</v>
      </c>
      <c r="C104" s="2">
        <v>2128217.7228325238</v>
      </c>
    </row>
    <row r="105" spans="1:3" ht="63">
      <c r="A105" s="4" t="s">
        <v>147</v>
      </c>
      <c r="B105" s="2" t="s">
        <v>19</v>
      </c>
      <c r="C105" s="2" t="s">
        <v>19</v>
      </c>
    </row>
    <row r="106" spans="1:3" ht="78.75">
      <c r="A106" s="4" t="s">
        <v>148</v>
      </c>
      <c r="B106" s="2" t="s">
        <v>19</v>
      </c>
      <c r="C106" s="2" t="s">
        <v>19</v>
      </c>
    </row>
    <row r="107" spans="1:3" ht="15.75" customHeight="1">
      <c r="A107" s="4" t="s">
        <v>149</v>
      </c>
      <c r="B107" s="2">
        <v>1483700.7198719999</v>
      </c>
      <c r="C107" s="2" t="s">
        <v>19</v>
      </c>
    </row>
    <row r="108" spans="1:3" ht="78.75">
      <c r="A108" s="4" t="s">
        <v>150</v>
      </c>
      <c r="B108" s="2" t="s">
        <v>19</v>
      </c>
      <c r="C108" s="2" t="s">
        <v>19</v>
      </c>
    </row>
    <row r="109" spans="1:3" ht="78.75">
      <c r="A109" s="4" t="s">
        <v>151</v>
      </c>
      <c r="B109" s="2" t="s">
        <v>19</v>
      </c>
      <c r="C109" s="2" t="s">
        <v>19</v>
      </c>
    </row>
    <row r="110" spans="1:3" ht="78.75">
      <c r="A110" s="4" t="s">
        <v>152</v>
      </c>
      <c r="B110" s="2" t="s">
        <v>19</v>
      </c>
      <c r="C110" s="2" t="s">
        <v>19</v>
      </c>
    </row>
    <row r="111" spans="1:3" ht="15.75" customHeight="1">
      <c r="A111" s="4" t="s">
        <v>153</v>
      </c>
      <c r="B111" s="2">
        <v>1157437.4690364583</v>
      </c>
      <c r="C111" s="2" t="s">
        <v>19</v>
      </c>
    </row>
    <row r="112" spans="1:3" ht="78.75">
      <c r="A112" s="4" t="s">
        <v>154</v>
      </c>
      <c r="B112" s="2" t="s">
        <v>19</v>
      </c>
      <c r="C112" s="2" t="s">
        <v>19</v>
      </c>
    </row>
    <row r="113" spans="1:3" ht="78.75">
      <c r="A113" s="4" t="s">
        <v>155</v>
      </c>
      <c r="B113" s="2" t="s">
        <v>19</v>
      </c>
      <c r="C113" s="2" t="s">
        <v>19</v>
      </c>
    </row>
    <row r="114" spans="1:3" ht="78.75">
      <c r="A114" s="4" t="s">
        <v>156</v>
      </c>
      <c r="B114" s="2" t="s">
        <v>19</v>
      </c>
      <c r="C114" s="2" t="s">
        <v>19</v>
      </c>
    </row>
    <row r="115" spans="1:3" ht="15.75" customHeight="1">
      <c r="A115" s="4" t="s">
        <v>157</v>
      </c>
      <c r="B115" s="2">
        <v>2156612.3370400006</v>
      </c>
      <c r="C115" s="2" t="s">
        <v>19</v>
      </c>
    </row>
    <row r="116" spans="1:3" ht="78.75">
      <c r="A116" s="4" t="s">
        <v>158</v>
      </c>
      <c r="B116" s="2" t="s">
        <v>19</v>
      </c>
      <c r="C116" s="2" t="s">
        <v>19</v>
      </c>
    </row>
    <row r="117" spans="1:3" ht="78.75">
      <c r="A117" s="4" t="s">
        <v>159</v>
      </c>
      <c r="B117" s="2" t="s">
        <v>19</v>
      </c>
      <c r="C117" s="2" t="s">
        <v>19</v>
      </c>
    </row>
    <row r="118" spans="1:3" ht="78.75">
      <c r="A118" s="4" t="s">
        <v>160</v>
      </c>
      <c r="B118" s="2" t="s">
        <v>19</v>
      </c>
      <c r="C118" s="2" t="s">
        <v>19</v>
      </c>
    </row>
    <row r="119" spans="1:3" ht="15.75" customHeight="1">
      <c r="A119" s="4" t="s">
        <v>161</v>
      </c>
      <c r="B119" s="2" t="s">
        <v>19</v>
      </c>
      <c r="C119" s="2" t="s">
        <v>19</v>
      </c>
    </row>
    <row r="120" spans="1:3" ht="63">
      <c r="A120" s="4" t="s">
        <v>162</v>
      </c>
      <c r="B120" s="2">
        <v>3319947.6501046154</v>
      </c>
      <c r="C120" s="2" t="s">
        <v>19</v>
      </c>
    </row>
    <row r="121" spans="1:3" ht="63">
      <c r="A121" s="4" t="s">
        <v>163</v>
      </c>
      <c r="B121" s="2" t="s">
        <v>19</v>
      </c>
      <c r="C121" s="2" t="s">
        <v>19</v>
      </c>
    </row>
    <row r="122" spans="1:3" ht="63">
      <c r="A122" s="4" t="s">
        <v>164</v>
      </c>
      <c r="B122" s="2" t="s">
        <v>19</v>
      </c>
      <c r="C122" s="2" t="s">
        <v>19</v>
      </c>
    </row>
    <row r="123" spans="1:3" ht="15.75" customHeight="1">
      <c r="A123" s="4" t="s">
        <v>165</v>
      </c>
      <c r="B123" s="2" t="s">
        <v>19</v>
      </c>
      <c r="C123" s="2" t="s">
        <v>19</v>
      </c>
    </row>
    <row r="124" spans="1:3" ht="63">
      <c r="A124" s="4" t="s">
        <v>166</v>
      </c>
      <c r="B124" s="2" t="s">
        <v>19</v>
      </c>
      <c r="C124" s="2" t="s">
        <v>19</v>
      </c>
    </row>
    <row r="125" spans="1:3" ht="63">
      <c r="A125" s="4" t="s">
        <v>167</v>
      </c>
      <c r="B125" s="2" t="s">
        <v>19</v>
      </c>
      <c r="C125" s="2" t="s">
        <v>19</v>
      </c>
    </row>
    <row r="126" spans="1:3" ht="78.75">
      <c r="A126" s="4" t="s">
        <v>168</v>
      </c>
      <c r="B126" s="2" t="s">
        <v>19</v>
      </c>
      <c r="C126" s="2" t="s">
        <v>19</v>
      </c>
    </row>
    <row r="127" spans="1:3" ht="15.75" customHeight="1">
      <c r="A127" s="4" t="s">
        <v>169</v>
      </c>
      <c r="B127" s="2" t="s">
        <v>19</v>
      </c>
      <c r="C127" s="2" t="s">
        <v>19</v>
      </c>
    </row>
    <row r="128" spans="1:3" ht="63">
      <c r="A128" s="4" t="s">
        <v>170</v>
      </c>
      <c r="B128" s="2">
        <v>4800033.3735529417</v>
      </c>
      <c r="C128" s="2" t="s">
        <v>19</v>
      </c>
    </row>
    <row r="129" spans="1:3" ht="63">
      <c r="A129" s="4" t="s">
        <v>171</v>
      </c>
      <c r="B129" s="2" t="s">
        <v>19</v>
      </c>
      <c r="C129" s="2" t="s">
        <v>19</v>
      </c>
    </row>
    <row r="130" spans="1:3" ht="78.75">
      <c r="A130" s="4" t="s">
        <v>172</v>
      </c>
      <c r="B130" s="2" t="s">
        <v>19</v>
      </c>
      <c r="C130" s="2" t="s">
        <v>19</v>
      </c>
    </row>
    <row r="131" spans="1:3" ht="15.75" customHeight="1">
      <c r="A131" s="4" t="s">
        <v>173</v>
      </c>
      <c r="B131" s="2">
        <v>4611728.1777243484</v>
      </c>
      <c r="C131" s="2">
        <v>4611728.1777243484</v>
      </c>
    </row>
    <row r="132" spans="1:3" ht="94.5">
      <c r="A132" s="4" t="s">
        <v>174</v>
      </c>
      <c r="B132" s="2" t="s">
        <v>19</v>
      </c>
      <c r="C132" s="2" t="s">
        <v>19</v>
      </c>
    </row>
    <row r="133" spans="1:3" ht="94.5">
      <c r="A133" s="4" t="s">
        <v>175</v>
      </c>
      <c r="B133" s="2" t="s">
        <v>19</v>
      </c>
      <c r="C133" s="2" t="s">
        <v>19</v>
      </c>
    </row>
    <row r="134" spans="1:3" ht="94.5">
      <c r="A134" s="4" t="s">
        <v>176</v>
      </c>
      <c r="B134" s="2" t="s">
        <v>19</v>
      </c>
      <c r="C134" s="2" t="s">
        <v>19</v>
      </c>
    </row>
    <row r="135" spans="1:3" ht="15.75" customHeight="1">
      <c r="A135" s="4" t="s">
        <v>177</v>
      </c>
      <c r="B135" s="2">
        <v>5258836.0176097117</v>
      </c>
      <c r="C135" s="2">
        <v>5258836.0176097117</v>
      </c>
    </row>
    <row r="136" spans="1:3" ht="94.5">
      <c r="A136" s="4" t="s">
        <v>178</v>
      </c>
      <c r="B136" s="2" t="s">
        <v>19</v>
      </c>
      <c r="C136" s="2" t="s">
        <v>19</v>
      </c>
    </row>
    <row r="137" spans="1:3" ht="94.5">
      <c r="A137" s="4" t="s">
        <v>179</v>
      </c>
      <c r="B137" s="2" t="s">
        <v>19</v>
      </c>
      <c r="C137" s="2" t="s">
        <v>19</v>
      </c>
    </row>
    <row r="138" spans="1:3" ht="94.5">
      <c r="A138" s="4" t="s">
        <v>180</v>
      </c>
      <c r="B138" s="2" t="s">
        <v>19</v>
      </c>
      <c r="C138" s="2" t="s">
        <v>19</v>
      </c>
    </row>
    <row r="139" spans="1:3" ht="15.75" customHeight="1">
      <c r="A139" s="4" t="s">
        <v>181</v>
      </c>
      <c r="B139" s="2">
        <v>4905805.6670779986</v>
      </c>
      <c r="C139" s="2" t="s">
        <v>19</v>
      </c>
    </row>
    <row r="140" spans="1:3" ht="94.5">
      <c r="A140" s="4" t="s">
        <v>182</v>
      </c>
      <c r="B140" s="2" t="s">
        <v>19</v>
      </c>
      <c r="C140" s="2" t="s">
        <v>19</v>
      </c>
    </row>
    <row r="141" spans="1:3" ht="94.5">
      <c r="A141" s="4" t="s">
        <v>183</v>
      </c>
      <c r="B141" s="2" t="s">
        <v>19</v>
      </c>
      <c r="C141" s="2" t="s">
        <v>19</v>
      </c>
    </row>
    <row r="142" spans="1:3" ht="94.5">
      <c r="A142" s="4" t="s">
        <v>184</v>
      </c>
      <c r="B142" s="2" t="s">
        <v>19</v>
      </c>
      <c r="C142" s="2" t="s">
        <v>19</v>
      </c>
    </row>
    <row r="143" spans="1:3" ht="15.75" customHeight="1">
      <c r="A143" s="4" t="s">
        <v>185</v>
      </c>
      <c r="B143" s="2">
        <v>5966385.1875490742</v>
      </c>
      <c r="C143" s="2" t="s">
        <v>19</v>
      </c>
    </row>
    <row r="144" spans="1:3" ht="94.5">
      <c r="A144" s="4" t="s">
        <v>186</v>
      </c>
      <c r="B144" s="2" t="s">
        <v>19</v>
      </c>
      <c r="C144" s="2" t="s">
        <v>19</v>
      </c>
    </row>
    <row r="145" spans="1:3" ht="94.5">
      <c r="A145" s="4" t="s">
        <v>187</v>
      </c>
      <c r="B145" s="2" t="s">
        <v>19</v>
      </c>
      <c r="C145" s="2" t="s">
        <v>19</v>
      </c>
    </row>
    <row r="146" spans="1:3" ht="94.5">
      <c r="A146" s="4" t="s">
        <v>188</v>
      </c>
      <c r="B146" s="2" t="s">
        <v>19</v>
      </c>
      <c r="C146" s="2" t="s">
        <v>19</v>
      </c>
    </row>
    <row r="147" spans="1:3" ht="15.75" customHeight="1">
      <c r="A147" s="4" t="s">
        <v>189</v>
      </c>
      <c r="B147" s="2" t="s">
        <v>19</v>
      </c>
      <c r="C147" s="2" t="s">
        <v>19</v>
      </c>
    </row>
    <row r="148" spans="1:3" ht="78.75">
      <c r="A148" s="4" t="s">
        <v>190</v>
      </c>
      <c r="B148" s="2">
        <v>5557829.8396639107</v>
      </c>
      <c r="C148" s="2">
        <v>5557829.8396639107</v>
      </c>
    </row>
    <row r="149" spans="1:3" ht="78.75">
      <c r="A149" s="4" t="s">
        <v>191</v>
      </c>
      <c r="B149" s="2" t="s">
        <v>19</v>
      </c>
      <c r="C149" s="2" t="s">
        <v>19</v>
      </c>
    </row>
    <row r="150" spans="1:3" ht="94.5">
      <c r="A150" s="4" t="s">
        <v>192</v>
      </c>
      <c r="B150" s="2" t="s">
        <v>19</v>
      </c>
      <c r="C150" s="2" t="s">
        <v>19</v>
      </c>
    </row>
    <row r="151" spans="1:3" ht="15.75" customHeight="1">
      <c r="A151" s="4" t="s">
        <v>193</v>
      </c>
      <c r="B151" s="2" t="s">
        <v>19</v>
      </c>
      <c r="C151" s="2" t="s">
        <v>19</v>
      </c>
    </row>
    <row r="152" spans="1:3" ht="78.75">
      <c r="A152" s="4" t="s">
        <v>194</v>
      </c>
      <c r="B152" s="2">
        <v>3568855.1640192773</v>
      </c>
      <c r="C152" s="2">
        <v>3568855.1640192773</v>
      </c>
    </row>
    <row r="153" spans="1:3" ht="78.75">
      <c r="A153" s="4" t="s">
        <v>195</v>
      </c>
      <c r="B153" s="2" t="s">
        <v>19</v>
      </c>
      <c r="C153" s="2" t="s">
        <v>19</v>
      </c>
    </row>
    <row r="154" spans="1:3" ht="94.5">
      <c r="A154" s="4" t="s">
        <v>196</v>
      </c>
      <c r="B154" s="2" t="s">
        <v>19</v>
      </c>
      <c r="C154" s="2" t="s">
        <v>19</v>
      </c>
    </row>
    <row r="155" spans="1:3" ht="15.75" customHeight="1">
      <c r="A155" s="4" t="s">
        <v>197</v>
      </c>
      <c r="B155" s="2">
        <v>6619258.4038263867</v>
      </c>
      <c r="C155" s="2" t="s">
        <v>19</v>
      </c>
    </row>
    <row r="156" spans="1:3" ht="78.75">
      <c r="A156" s="4" t="s">
        <v>198</v>
      </c>
      <c r="B156" s="2">
        <v>5561995.0263516102</v>
      </c>
      <c r="C156" s="2" t="s">
        <v>19</v>
      </c>
    </row>
    <row r="157" spans="1:3" ht="78.75">
      <c r="A157" s="4" t="s">
        <v>199</v>
      </c>
      <c r="B157" s="2" t="s">
        <v>19</v>
      </c>
      <c r="C157" s="2" t="s">
        <v>19</v>
      </c>
    </row>
    <row r="158" spans="1:3" ht="94.5">
      <c r="A158" s="4" t="s">
        <v>200</v>
      </c>
      <c r="B158" s="2" t="s">
        <v>19</v>
      </c>
      <c r="C158" s="2" t="s">
        <v>19</v>
      </c>
    </row>
    <row r="159" spans="1:3" ht="15.75" customHeight="1">
      <c r="A159" s="4" t="s">
        <v>201</v>
      </c>
      <c r="B159" s="2">
        <v>5680723.6973113855</v>
      </c>
      <c r="C159" s="2" t="s">
        <v>19</v>
      </c>
    </row>
    <row r="160" spans="1:3" ht="78.75">
      <c r="A160" s="4" t="s">
        <v>202</v>
      </c>
      <c r="B160" s="2">
        <v>5405366.2480919538</v>
      </c>
      <c r="C160" s="2" t="s">
        <v>19</v>
      </c>
    </row>
    <row r="161" spans="1:3" ht="78.75">
      <c r="A161" s="4" t="s">
        <v>203</v>
      </c>
      <c r="B161" s="2" t="s">
        <v>19</v>
      </c>
      <c r="C161" s="2" t="s">
        <v>19</v>
      </c>
    </row>
    <row r="162" spans="1:3" ht="94.5">
      <c r="A162" s="4" t="s">
        <v>204</v>
      </c>
      <c r="B162" s="2" t="s">
        <v>19</v>
      </c>
      <c r="C162" s="2" t="s">
        <v>19</v>
      </c>
    </row>
    <row r="163" spans="1:3" ht="15.75" customHeight="1">
      <c r="A163" s="4" t="s">
        <v>205</v>
      </c>
      <c r="B163" s="2" t="s">
        <v>19</v>
      </c>
      <c r="C163" s="2" t="s">
        <v>19</v>
      </c>
    </row>
    <row r="164" spans="1:3" ht="31.5">
      <c r="A164" s="4" t="s">
        <v>206</v>
      </c>
      <c r="B164" s="2">
        <v>1699814.1335952003</v>
      </c>
      <c r="C164" s="2">
        <v>1629731.7118051199</v>
      </c>
    </row>
    <row r="165" spans="1:3" ht="31.5">
      <c r="A165" s="4" t="s">
        <v>207</v>
      </c>
      <c r="B165" s="2" t="s">
        <v>19</v>
      </c>
      <c r="C165" s="2" t="s">
        <v>19</v>
      </c>
    </row>
    <row r="166" spans="1:3" ht="31.5">
      <c r="A166" s="4" t="s">
        <v>208</v>
      </c>
      <c r="B166" s="2" t="s">
        <v>19</v>
      </c>
      <c r="C166" s="2" t="s">
        <v>19</v>
      </c>
    </row>
    <row r="167" spans="1:3" ht="15.75" customHeight="1">
      <c r="A167" s="4" t="s">
        <v>209</v>
      </c>
      <c r="B167" s="2" t="s">
        <v>19</v>
      </c>
      <c r="C167" s="2" t="s">
        <v>19</v>
      </c>
    </row>
    <row r="168" spans="1:3" ht="31.5">
      <c r="A168" s="4" t="s">
        <v>210</v>
      </c>
      <c r="B168" s="2" t="s">
        <v>19</v>
      </c>
      <c r="C168" s="2" t="s">
        <v>19</v>
      </c>
    </row>
    <row r="169" spans="1:3" ht="31.5">
      <c r="A169" s="4" t="s">
        <v>211</v>
      </c>
      <c r="B169" s="2">
        <v>4205759.6269336427</v>
      </c>
      <c r="C169" s="2">
        <v>4205759.6269336427</v>
      </c>
    </row>
    <row r="170" spans="1:3" ht="31.5">
      <c r="A170" s="4" t="s">
        <v>212</v>
      </c>
      <c r="B170" s="2" t="s">
        <v>19</v>
      </c>
      <c r="C170" s="2" t="s">
        <v>19</v>
      </c>
    </row>
    <row r="171" spans="1:3" ht="15.75" customHeight="1">
      <c r="A171" s="4" t="s">
        <v>213</v>
      </c>
      <c r="B171" s="2" t="s">
        <v>19</v>
      </c>
      <c r="C171" s="2" t="s">
        <v>19</v>
      </c>
    </row>
    <row r="172" spans="1:3" ht="47.25">
      <c r="A172" s="4" t="s">
        <v>214</v>
      </c>
      <c r="B172" s="2" t="s">
        <v>19</v>
      </c>
      <c r="C172" s="2" t="s">
        <v>19</v>
      </c>
    </row>
    <row r="173" spans="1:3" ht="47.25">
      <c r="A173" s="4" t="s">
        <v>215</v>
      </c>
      <c r="B173" s="2" t="s">
        <v>19</v>
      </c>
      <c r="C173" s="2" t="s">
        <v>19</v>
      </c>
    </row>
    <row r="174" spans="1:3" ht="47.25">
      <c r="A174" s="4" t="s">
        <v>216</v>
      </c>
      <c r="B174" s="2" t="s">
        <v>19</v>
      </c>
      <c r="C174" s="2" t="s">
        <v>19</v>
      </c>
    </row>
    <row r="175" spans="1:3" ht="15.75" customHeight="1">
      <c r="A175" s="4" t="s">
        <v>217</v>
      </c>
      <c r="B175" s="2">
        <v>34711.055442393859</v>
      </c>
      <c r="C175" s="2" t="s">
        <v>19</v>
      </c>
    </row>
    <row r="176" spans="1:3" ht="47.25">
      <c r="A176" s="4" t="s">
        <v>218</v>
      </c>
      <c r="B176" s="2">
        <v>159605.97211104</v>
      </c>
      <c r="C176" s="2">
        <v>123130.03169674665</v>
      </c>
    </row>
    <row r="177" spans="1:3" ht="47.25">
      <c r="A177" s="4" t="s">
        <v>219</v>
      </c>
      <c r="B177" s="2" t="s">
        <v>19</v>
      </c>
      <c r="C177" s="2" t="s">
        <v>19</v>
      </c>
    </row>
    <row r="178" spans="1:3" ht="47.25">
      <c r="A178" s="4" t="s">
        <v>220</v>
      </c>
      <c r="B178" s="2" t="s">
        <v>19</v>
      </c>
      <c r="C178" s="2" t="s">
        <v>19</v>
      </c>
    </row>
    <row r="179" spans="1:3" ht="15.75" customHeight="1">
      <c r="A179" s="4" t="s">
        <v>221</v>
      </c>
      <c r="B179" s="2" t="s">
        <v>19</v>
      </c>
      <c r="C179" s="2" t="s">
        <v>19</v>
      </c>
    </row>
    <row r="180" spans="1:3" ht="31.5">
      <c r="A180" s="4" t="s">
        <v>222</v>
      </c>
      <c r="B180" s="2" t="s">
        <v>19</v>
      </c>
      <c r="C180" s="2" t="s">
        <v>19</v>
      </c>
    </row>
    <row r="181" spans="1:3" ht="31.5">
      <c r="A181" s="4" t="s">
        <v>223</v>
      </c>
      <c r="B181" s="2">
        <v>3161696.9774605795</v>
      </c>
      <c r="C181" s="2">
        <v>3161696.9774605795</v>
      </c>
    </row>
    <row r="182" spans="1:3" ht="31.5">
      <c r="A182" s="4" t="s">
        <v>224</v>
      </c>
      <c r="B182" s="2" t="s">
        <v>19</v>
      </c>
      <c r="C182" s="2" t="s">
        <v>19</v>
      </c>
    </row>
    <row r="183" spans="1:3" ht="15.75" customHeight="1">
      <c r="A183" s="4" t="s">
        <v>225</v>
      </c>
      <c r="B183" s="2">
        <v>18551.041873928971</v>
      </c>
      <c r="C183" s="2">
        <v>20969.991456692529</v>
      </c>
    </row>
    <row r="184" spans="1:3" ht="47.25">
      <c r="A184" s="4" t="s">
        <v>226</v>
      </c>
      <c r="B184" s="2" t="s">
        <v>19</v>
      </c>
      <c r="C184" s="2" t="s">
        <v>19</v>
      </c>
    </row>
    <row r="185" spans="1:3" ht="15.75" customHeight="1">
      <c r="A185" s="4" t="s">
        <v>227</v>
      </c>
      <c r="B185" s="2">
        <v>13920.353916578564</v>
      </c>
      <c r="C185" s="2">
        <v>13564.795144605909</v>
      </c>
    </row>
    <row r="186" spans="1:3" ht="47.25">
      <c r="A186" s="4" t="s">
        <v>228</v>
      </c>
      <c r="B186" s="2" t="s">
        <v>19</v>
      </c>
      <c r="C186" s="2" t="s">
        <v>19</v>
      </c>
    </row>
    <row r="187" spans="1:3" ht="15.75" customHeight="1">
      <c r="A187" s="4" t="s">
        <v>229</v>
      </c>
      <c r="B187" s="2">
        <v>5466.0910953916227</v>
      </c>
      <c r="C187" s="2">
        <v>3773.3181810053356</v>
      </c>
    </row>
    <row r="188" spans="1:3" ht="47.25">
      <c r="A188" s="4" t="s">
        <v>230</v>
      </c>
      <c r="B188" s="2" t="s">
        <v>19</v>
      </c>
      <c r="C188" s="2" t="s">
        <v>19</v>
      </c>
    </row>
    <row r="189" spans="1:3" ht="15.75" customHeight="1">
      <c r="A189" s="4" t="s">
        <v>231</v>
      </c>
      <c r="B189" s="2">
        <v>3410.9661101350152</v>
      </c>
      <c r="C189" s="2">
        <v>3410.9661101350152</v>
      </c>
    </row>
    <row r="190" spans="1:3" ht="47.25">
      <c r="A190" s="4" t="s">
        <v>232</v>
      </c>
      <c r="B190" s="2" t="s">
        <v>19</v>
      </c>
      <c r="C190" s="2" t="s">
        <v>19</v>
      </c>
    </row>
    <row r="191" spans="1:3" ht="15.75" customHeight="1">
      <c r="A191" s="4" t="s">
        <v>233</v>
      </c>
      <c r="B191" s="2">
        <v>3418.1280973415173</v>
      </c>
      <c r="C191" s="2">
        <v>3418.1280973415173</v>
      </c>
    </row>
    <row r="192" spans="1:3" ht="47.25">
      <c r="A192" s="4" t="s">
        <v>234</v>
      </c>
      <c r="B192" s="2" t="s">
        <v>19</v>
      </c>
      <c r="C192" s="2" t="s">
        <v>19</v>
      </c>
    </row>
    <row r="193" spans="1:3" ht="15.75" customHeight="1">
      <c r="A193" s="4" t="s">
        <v>235</v>
      </c>
      <c r="B193" s="2">
        <v>2208.8947443838865</v>
      </c>
      <c r="C193" s="2">
        <v>2208.8947443838865</v>
      </c>
    </row>
    <row r="194" spans="1:3" ht="47.25">
      <c r="A194" s="4" t="s">
        <v>236</v>
      </c>
      <c r="B194" s="2" t="s">
        <v>19</v>
      </c>
      <c r="C194" s="2" t="s">
        <v>19</v>
      </c>
    </row>
    <row r="195" spans="1:3" ht="15.75" customHeight="1">
      <c r="A195" s="4" t="s">
        <v>237</v>
      </c>
      <c r="B195" s="2" t="s">
        <v>19</v>
      </c>
      <c r="C195" s="2" t="s">
        <v>19</v>
      </c>
    </row>
    <row r="196" spans="1:3" ht="63">
      <c r="A196" s="4" t="s">
        <v>238</v>
      </c>
      <c r="B196" s="2" t="s">
        <v>19</v>
      </c>
      <c r="C196" s="2" t="s">
        <v>19</v>
      </c>
    </row>
    <row r="197" spans="1:3" ht="15.75" customHeight="1">
      <c r="A197" s="4" t="s">
        <v>239</v>
      </c>
      <c r="B197" s="2" t="s">
        <v>19</v>
      </c>
      <c r="C197" s="2" t="s">
        <v>19</v>
      </c>
    </row>
    <row r="198" spans="1:3" ht="63">
      <c r="A198" s="4" t="s">
        <v>240</v>
      </c>
      <c r="B198" s="2" t="s">
        <v>19</v>
      </c>
      <c r="C198" s="2" t="s">
        <v>19</v>
      </c>
    </row>
    <row r="199" spans="1:3" ht="15.75" customHeight="1">
      <c r="A199" s="4" t="s">
        <v>241</v>
      </c>
      <c r="B199" s="2">
        <v>17727.105098658973</v>
      </c>
      <c r="C199" s="2" t="s">
        <v>19</v>
      </c>
    </row>
    <row r="200" spans="1:3" ht="63">
      <c r="A200" s="4" t="s">
        <v>242</v>
      </c>
      <c r="B200" s="2" t="s">
        <v>19</v>
      </c>
      <c r="C200" s="2" t="s">
        <v>19</v>
      </c>
    </row>
    <row r="201" spans="1:3" ht="15.75" customHeight="1">
      <c r="A201" s="4" t="s">
        <v>243</v>
      </c>
      <c r="B201" s="2">
        <v>10684.734162655548</v>
      </c>
      <c r="C201" s="2" t="s">
        <v>19</v>
      </c>
    </row>
    <row r="202" spans="1:3" ht="63">
      <c r="A202" s="4" t="s">
        <v>244</v>
      </c>
      <c r="B202" s="2" t="s">
        <v>19</v>
      </c>
      <c r="C202" s="2" t="s">
        <v>19</v>
      </c>
    </row>
    <row r="203" spans="1:3" ht="15.75" customHeight="1">
      <c r="A203" s="4" t="s">
        <v>245</v>
      </c>
      <c r="B203" s="2">
        <v>5504.7974660193104</v>
      </c>
      <c r="C203" s="2" t="s">
        <v>19</v>
      </c>
    </row>
    <row r="204" spans="1:3" ht="63">
      <c r="A204" s="4" t="s">
        <v>246</v>
      </c>
      <c r="B204" s="2" t="s">
        <v>19</v>
      </c>
      <c r="C204" s="2" t="s">
        <v>19</v>
      </c>
    </row>
    <row r="205" spans="1:3" ht="15.75" customHeight="1">
      <c r="A205" s="4" t="s">
        <v>247</v>
      </c>
      <c r="B205" s="2" t="s">
        <v>19</v>
      </c>
      <c r="C205" s="2" t="s">
        <v>19</v>
      </c>
    </row>
    <row r="206" spans="1:3" ht="47.25">
      <c r="A206" s="4" t="s">
        <v>248</v>
      </c>
      <c r="B206" s="2" t="s">
        <v>19</v>
      </c>
      <c r="C206" s="2" t="s">
        <v>19</v>
      </c>
    </row>
    <row r="207" spans="1:3" ht="15.75" customHeight="1">
      <c r="A207" s="4" t="s">
        <v>249</v>
      </c>
      <c r="B207" s="2" t="s">
        <v>19</v>
      </c>
      <c r="C207" s="2" t="s">
        <v>19</v>
      </c>
    </row>
    <row r="208" spans="1:3" ht="63">
      <c r="A208" s="4" t="s">
        <v>250</v>
      </c>
      <c r="B208" s="2">
        <v>18731.384074916798</v>
      </c>
      <c r="C208" s="2">
        <v>18731.384074916798</v>
      </c>
    </row>
    <row r="209" spans="1:3" ht="47.25">
      <c r="A209" s="4" t="s">
        <v>251</v>
      </c>
      <c r="B209" s="2" t="s">
        <v>19</v>
      </c>
      <c r="C209" s="2" t="s">
        <v>19</v>
      </c>
    </row>
    <row r="210" spans="1:3" ht="47.25">
      <c r="A210" s="4" t="s">
        <v>252</v>
      </c>
      <c r="B210" s="2" t="s">
        <v>19</v>
      </c>
      <c r="C210" s="2" t="s">
        <v>19</v>
      </c>
    </row>
    <row r="211" spans="1:3" ht="63">
      <c r="A211" s="4" t="s">
        <v>253</v>
      </c>
      <c r="B211" s="2" t="s">
        <v>19</v>
      </c>
      <c r="C211" s="2" t="s">
        <v>19</v>
      </c>
    </row>
    <row r="212" spans="1:3" ht="15.75" customHeight="1">
      <c r="A212" s="4" t="s">
        <v>254</v>
      </c>
      <c r="B212" s="2" t="s">
        <v>19</v>
      </c>
      <c r="C212" s="2" t="s">
        <v>19</v>
      </c>
    </row>
    <row r="213" spans="1:3" ht="63">
      <c r="A213" s="4" t="s">
        <v>255</v>
      </c>
      <c r="B213" s="2">
        <v>27973.173304740532</v>
      </c>
      <c r="C213" s="2">
        <v>27973.173304740532</v>
      </c>
    </row>
    <row r="214" spans="1:3" ht="47.25">
      <c r="A214" s="4" t="s">
        <v>256</v>
      </c>
      <c r="B214" s="2">
        <v>299935.45977840468</v>
      </c>
      <c r="C214" s="2">
        <v>299935.45977840468</v>
      </c>
    </row>
    <row r="215" spans="1:3" ht="47.25">
      <c r="A215" s="4" t="s">
        <v>257</v>
      </c>
      <c r="B215" s="2" t="s">
        <v>19</v>
      </c>
      <c r="C215" s="2" t="s">
        <v>19</v>
      </c>
    </row>
    <row r="216" spans="1:3" ht="63">
      <c r="A216" s="4" t="s">
        <v>258</v>
      </c>
      <c r="B216" s="2" t="s">
        <v>19</v>
      </c>
      <c r="C216" s="2" t="s">
        <v>19</v>
      </c>
    </row>
    <row r="217" spans="1:3" ht="15.75" customHeight="1">
      <c r="A217" s="4" t="s">
        <v>259</v>
      </c>
      <c r="B217" s="2">
        <v>34489.934740800003</v>
      </c>
      <c r="C217" s="2">
        <v>34489.934740800003</v>
      </c>
    </row>
    <row r="218" spans="1:3" ht="63">
      <c r="A218" s="4" t="s">
        <v>260</v>
      </c>
      <c r="B218" s="2" t="s">
        <v>19</v>
      </c>
      <c r="C218" s="2" t="s">
        <v>19</v>
      </c>
    </row>
    <row r="219" spans="1:3" ht="63">
      <c r="A219" s="4" t="s">
        <v>261</v>
      </c>
      <c r="B219" s="2" t="s">
        <v>19</v>
      </c>
      <c r="C219" s="2" t="s">
        <v>19</v>
      </c>
    </row>
    <row r="220" spans="1:3" ht="63">
      <c r="A220" s="4" t="s">
        <v>262</v>
      </c>
      <c r="B220" s="2" t="s">
        <v>19</v>
      </c>
      <c r="C220" s="2" t="s">
        <v>19</v>
      </c>
    </row>
    <row r="221" spans="1:3" ht="63">
      <c r="A221" s="4" t="s">
        <v>263</v>
      </c>
      <c r="B221" s="2" t="s">
        <v>19</v>
      </c>
      <c r="C221" s="2" t="s">
        <v>19</v>
      </c>
    </row>
    <row r="222" spans="1:3" ht="15.75" customHeight="1">
      <c r="A222" s="4" t="s">
        <v>264</v>
      </c>
      <c r="B222" s="2" t="s">
        <v>19</v>
      </c>
      <c r="C222" s="2" t="s">
        <v>19</v>
      </c>
    </row>
    <row r="223" spans="1:3" ht="63">
      <c r="A223" s="4" t="s">
        <v>265</v>
      </c>
      <c r="B223" s="2" t="s">
        <v>19</v>
      </c>
      <c r="C223" s="2" t="s">
        <v>19</v>
      </c>
    </row>
    <row r="224" spans="1:3" ht="63">
      <c r="A224" s="4" t="s">
        <v>266</v>
      </c>
      <c r="B224" s="2">
        <v>275890.02336346923</v>
      </c>
      <c r="C224" s="2">
        <v>275890.02336346923</v>
      </c>
    </row>
    <row r="225" spans="1:3" ht="47.25">
      <c r="A225" s="4" t="s">
        <v>267</v>
      </c>
      <c r="B225" s="2">
        <v>1257369.3985908711</v>
      </c>
      <c r="C225" s="2">
        <v>1257369.3985908711</v>
      </c>
    </row>
    <row r="226" spans="1:3" ht="63">
      <c r="A226" s="4" t="s">
        <v>45</v>
      </c>
      <c r="B226" s="2" t="s">
        <v>19</v>
      </c>
      <c r="C226" s="2" t="s">
        <v>19</v>
      </c>
    </row>
  </sheetData>
  <autoFilter ref="A3:J226" xr:uid="{00000000-0009-0000-0000-000007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Реестр план на 2025 год</vt:lpstr>
      <vt:lpstr>Реестр факт 2023 года</vt:lpstr>
      <vt:lpstr>2020</vt:lpstr>
      <vt:lpstr>2021</vt:lpstr>
      <vt:lpstr>2022</vt:lpstr>
      <vt:lpstr>2023</vt:lpstr>
      <vt:lpstr>СВОД</vt:lpstr>
      <vt:lpstr>стс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2024-01-17T08:51:57Z</dcterms:modified>
</cp:coreProperties>
</file>