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12.08.2026\Решения от 12.08.2026 ворд\"/>
    </mc:Choice>
  </mc:AlternateContent>
  <bookViews>
    <workbookView xWindow="-120" yWindow="-120" windowWidth="29040" windowHeight="15840"/>
  </bookViews>
  <sheets>
    <sheet name="Прил.2" sheetId="1" r:id="rId1"/>
    <sheet name="Прил.3" sheetId="2" r:id="rId2"/>
  </sheets>
  <externalReferences>
    <externalReference r:id="rId3"/>
    <externalReference r:id="rId4"/>
    <externalReference r:id="rId5"/>
  </externalReferences>
  <definedNames>
    <definedName name="god">#REF!</definedName>
    <definedName name="region_name">[1]Титульный!$AD$11</definedName>
    <definedName name="REGULATION_METHODS">[1]Титульный!$AD$62</definedName>
    <definedName name="version_PP">[1]TECHSHEET!$DG$2:$DG$3</definedName>
    <definedName name="_xlnm.Print_Area" localSheetId="0">Прил.2!$C$1:$J$81</definedName>
    <definedName name="_xlnm.Print_Area" localSheetId="1">Прил.3!$A$1:$J$92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1" i="2" l="1"/>
  <c r="I81" i="2"/>
  <c r="J80" i="2"/>
  <c r="I80" i="2"/>
  <c r="J79" i="2"/>
  <c r="I79" i="2"/>
  <c r="F67" i="2"/>
  <c r="B67" i="2"/>
  <c r="B68" i="2" s="1"/>
  <c r="F65" i="2"/>
  <c r="E65" i="2"/>
  <c r="E64" i="2"/>
  <c r="F62" i="2"/>
  <c r="F81" i="2" s="1"/>
  <c r="E62" i="2"/>
  <c r="E61" i="2"/>
  <c r="F59" i="2"/>
  <c r="F80" i="2" s="1"/>
  <c r="E59" i="2"/>
  <c r="F57" i="2"/>
  <c r="F79" i="2" s="1"/>
  <c r="E57" i="2"/>
  <c r="C57" i="2" a="1"/>
  <c r="C57" i="2" s="1"/>
  <c r="C56" i="2" s="1" a="1"/>
  <c r="C56" i="2" s="1"/>
  <c r="E56" i="2"/>
  <c r="J67" i="2"/>
  <c r="I67" i="2"/>
  <c r="B51" i="2"/>
  <c r="J50" i="2"/>
  <c r="J65" i="2" s="1"/>
  <c r="I50" i="2"/>
  <c r="I65" i="2" s="1"/>
  <c r="B49" i="2"/>
  <c r="B64" i="2" s="1"/>
  <c r="J62" i="2"/>
  <c r="I62" i="2"/>
  <c r="J46" i="2"/>
  <c r="J59" i="2" s="1"/>
  <c r="I46" i="2"/>
  <c r="I59" i="2" s="1"/>
  <c r="J45" i="2"/>
  <c r="J57" i="2" s="1"/>
  <c r="I45" i="2"/>
  <c r="I57" i="2" s="1"/>
  <c r="C45" i="2" a="1"/>
  <c r="C45" i="2" s="1"/>
  <c r="C44" i="2" a="1"/>
  <c r="C44" i="2" s="1"/>
  <c r="F40" i="2"/>
  <c r="I39" i="2"/>
  <c r="F39" i="2"/>
  <c r="J34" i="2"/>
  <c r="I34" i="2"/>
  <c r="J33" i="2"/>
  <c r="I33" i="2"/>
  <c r="J27" i="2"/>
  <c r="J26" i="2"/>
  <c r="J25" i="2"/>
  <c r="B25" i="2"/>
  <c r="B26" i="2" s="1"/>
  <c r="B27" i="2" s="1"/>
  <c r="B24" i="2"/>
  <c r="I23" i="2"/>
  <c r="E23" i="2"/>
  <c r="B23" i="2"/>
  <c r="C20" i="2" a="1"/>
  <c r="C20" i="2" s="1"/>
  <c r="B22" i="2" s="1" a="1"/>
  <c r="B22" i="2" s="1"/>
  <c r="B20" i="2"/>
  <c r="B21" i="2" s="1"/>
  <c r="B18" i="2"/>
  <c r="B17" i="2"/>
  <c r="B15" i="2"/>
  <c r="B14" i="2"/>
  <c r="B16" i="2" s="1"/>
  <c r="J24" i="2" l="1"/>
  <c r="B46" i="2"/>
  <c r="B59" i="2" s="1"/>
  <c r="B60" i="2" s="1"/>
  <c r="B45" i="2"/>
  <c r="B48" i="2"/>
  <c r="B50" i="2"/>
  <c r="B65" i="2" s="1"/>
  <c r="B66" i="2" s="1"/>
  <c r="I24" i="2"/>
  <c r="I22" i="2" s="1"/>
  <c r="J23" i="2"/>
  <c r="J22" i="2"/>
  <c r="B47" i="2" l="1"/>
  <c r="B61" i="2" s="1"/>
  <c r="B62" i="2"/>
  <c r="B63" i="2" s="1"/>
  <c r="B57" i="2"/>
  <c r="B58" i="2" s="1"/>
  <c r="B44" i="2"/>
  <c r="B56" i="2" s="1"/>
  <c r="J66" i="1" l="1"/>
  <c r="I66" i="1"/>
  <c r="J61" i="1"/>
  <c r="I61" i="1"/>
  <c r="J27" i="1" l="1"/>
  <c r="J28" i="1"/>
  <c r="J29" i="1"/>
  <c r="J26" i="1" l="1"/>
  <c r="I22" i="1" l="1"/>
  <c r="I42" i="1"/>
  <c r="I54" i="1" l="1"/>
  <c r="I77" i="1"/>
  <c r="I38" i="1" l="1"/>
  <c r="I26" i="1" l="1"/>
  <c r="F66" i="1" l="1"/>
  <c r="F64" i="1"/>
  <c r="F61" i="1"/>
  <c r="F58" i="1"/>
  <c r="F56" i="1"/>
  <c r="F38" i="1"/>
  <c r="B19" i="1" l="1"/>
  <c r="F74" i="1"/>
  <c r="F73" i="1"/>
  <c r="F72" i="1"/>
  <c r="E64" i="1"/>
  <c r="E63" i="1"/>
  <c r="E61" i="1"/>
  <c r="E60" i="1"/>
  <c r="E58" i="1"/>
  <c r="E56" i="1"/>
  <c r="C56" i="1" a="1"/>
  <c r="C56" i="1" s="1"/>
  <c r="E55" i="1"/>
  <c r="C43" i="1" a="1"/>
  <c r="C43" i="1" s="1"/>
  <c r="B27" i="1"/>
  <c r="B28" i="1" s="1"/>
  <c r="B29" i="1" s="1"/>
  <c r="C21" i="1" a="1"/>
  <c r="C21" i="1" s="1"/>
  <c r="B23" i="1" s="1" a="1"/>
  <c r="B23" i="1" s="1"/>
  <c r="B21" i="1"/>
  <c r="B22" i="1" s="1"/>
  <c r="B26" i="1" s="1"/>
  <c r="B18" i="1"/>
  <c r="B16" i="1"/>
  <c r="B15" i="1"/>
  <c r="B17" i="1" s="1"/>
  <c r="B49" i="1" l="1"/>
  <c r="B47" i="1"/>
  <c r="C55" i="1" a="1"/>
  <c r="C55" i="1" s="1"/>
  <c r="C44" i="1" a="1"/>
  <c r="C44" i="1" s="1"/>
  <c r="B45" i="1" l="1"/>
  <c r="B44" i="1"/>
  <c r="B50" i="1"/>
  <c r="B66" i="1"/>
  <c r="B67" i="1" s="1"/>
  <c r="B61" i="1"/>
  <c r="B62" i="1" s="1"/>
  <c r="B46" i="1"/>
  <c r="B60" i="1" s="1"/>
  <c r="B64" i="1"/>
  <c r="B65" i="1" s="1"/>
  <c r="B48" i="1"/>
  <c r="B63" i="1" s="1"/>
  <c r="B58" i="1" l="1"/>
  <c r="B59" i="1" s="1"/>
  <c r="B43" i="1"/>
  <c r="B55" i="1" s="1"/>
  <c r="B56" i="1"/>
  <c r="B57" i="1" s="1"/>
  <c r="E27" i="1" l="1"/>
  <c r="E28" i="1"/>
  <c r="E29" i="1"/>
</calcChain>
</file>

<file path=xl/sharedStrings.xml><?xml version="1.0" encoding="utf-8"?>
<sst xmlns="http://schemas.openxmlformats.org/spreadsheetml/2006/main" count="318" uniqueCount="112">
  <si>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</si>
  <si>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</si>
  <si>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</si>
  <si>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</si>
  <si>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</si>
  <si>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Период реализации производственной программы</t>
  </si>
  <si>
    <t>№</t>
  </si>
  <si>
    <t>Наименование</t>
  </si>
  <si>
    <t>Единица измерения</t>
  </si>
  <si>
    <t>Величина показателя</t>
  </si>
  <si>
    <t>тыс.руб.</t>
  </si>
  <si>
    <t>2</t>
  </si>
  <si>
    <t>Мероприятия, направленные на улучшение качества воды, мероприятий 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</si>
  <si>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</si>
  <si>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</si>
  <si>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тыс.м3</t>
  </si>
  <si>
    <t>населению</t>
  </si>
  <si>
    <t xml:space="preserve">бюджетным организациям </t>
  </si>
  <si>
    <t>прочим потребителям</t>
  </si>
  <si>
    <t>3.1</t>
  </si>
  <si>
    <t>3.2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</si>
  <si>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</si>
  <si>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</si>
  <si>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</si>
  <si>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</si>
  <si>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</si>
  <si>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</si>
  <si>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Показатели качества питьевой воды</t>
  </si>
  <si>
    <t>1.1</t>
  </si>
  <si>
    <t>%</t>
  </si>
  <si>
    <t>1.2</t>
  </si>
  <si>
    <t>Показатели надежности и бесперебойности водоснабжения</t>
  </si>
  <si>
    <t>2.1</t>
  </si>
  <si>
    <t>ед./км</t>
  </si>
  <si>
    <t>2.2</t>
  </si>
  <si>
    <t>Показатели энергетической эффективности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</si>
  <si>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</si>
  <si>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Сопоставление динамики изменения</t>
  </si>
  <si>
    <t>-</t>
  </si>
  <si>
    <t>Раздел 8. Отчет об исполнении производственной программы за истекший период регулирования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</si>
  <si>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</si>
  <si>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</si>
  <si>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</si>
  <si>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</si>
  <si>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Объем горячей воды</t>
  </si>
  <si>
    <t>Объем горячей воды, используемой на собственные нужды</t>
  </si>
  <si>
    <t>Потери горячей воды</t>
  </si>
  <si>
    <t xml:space="preserve">Финансовые потребности за счет тарифных источников </t>
  </si>
  <si>
    <t>Показатели качества питьевой воды, надежности и бесперебойности услуги горячего водоснабжения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</si>
  <si>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горячего водоснабжения, мероприятий по энергосбережению и повышению энергетической эффективности, в том числе по снижению потерь воды при транспортировке</t>
  </si>
  <si>
    <t>к решению правления</t>
  </si>
  <si>
    <t>РСТ Кировской области</t>
  </si>
  <si>
    <t>Текущий (капитальный) ремонт и обслуживание объектов централизованной системы водоснабжения за счет тарифных источников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</si>
  <si>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</si>
  <si>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10 приказа Минстроя России от 04.04.2014 № 162/пр</t>
  </si>
  <si>
    <t>подпункт "б" пункта 10 приказа Минстроя России от 04.04.2014 № 162/пр</t>
  </si>
  <si>
    <t>пункт 11 приказа Минстроя России от 04.04.2014 № 162/пр</t>
  </si>
  <si>
    <t>подпункт "а" пункта 13 приказа Минстроя России от 04.04.2014 № 162/пр</t>
  </si>
  <si>
    <t>подпункт "б" пункта 13 приказа Минстроя России от 04.04.2014 № 162/пр</t>
  </si>
  <si>
    <t>_____________________</t>
  </si>
  <si>
    <t xml:space="preserve"> - </t>
  </si>
  <si>
    <t>Приложение № 2</t>
  </si>
  <si>
    <t>кВт*ч/куб.м</t>
  </si>
  <si>
    <t>Отпуск (реализация) воды потребителям всего, в т.ч.:</t>
  </si>
  <si>
    <t>3</t>
  </si>
  <si>
    <t>Объем отпущенной холодной воды</t>
  </si>
  <si>
    <t>Мероприятия, направленные на улучшение качества холодной воды, мероприятий по энергосбережению и повышению энергетической эффективности</t>
  </si>
  <si>
    <t>г. Киров, ул. Всесвятская, д.23</t>
  </si>
  <si>
    <t>2026 год</t>
  </si>
  <si>
    <t xml:space="preserve">МУП «Уржумские коммунальные системы» </t>
  </si>
  <si>
    <t>Кировский тракт., д. 10, г. Уржум, Уржумский район, Кировская область, 613530</t>
  </si>
  <si>
    <t>2027 год</t>
  </si>
  <si>
    <t>План 
на 2025 год</t>
  </si>
  <si>
    <t>Факт
 за 2025 год</t>
  </si>
  <si>
    <t>2026-2027 годы</t>
  </si>
  <si>
    <t>Показатели качества воды</t>
  </si>
  <si>
    <t>Показатели надежности и бесперебойности  водоснабжения</t>
  </si>
  <si>
    <t>Производственная программа на питьевую воду (питьевое водоснабжение) муниципального унитарного предприятия «Уржумские коммунальные системы» на территории муниципальных образований Лазаревское и Русско-Турекское сельских поселений, д.Теребиловка Уржумского сельского поселения Уржумского района Кировской области на 2026-2027 годы</t>
  </si>
  <si>
    <t>Приложение № 3</t>
  </si>
  <si>
    <t>г. Киров, ул.Всесвятская, д.23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</si>
  <si>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 в том числе по снижению потерь воды при транспортировке</t>
  </si>
  <si>
    <t>Текущий и капитальный ремонт и обслуживание объектов централизованной системы водоснабжения за счет тарифных источников</t>
  </si>
  <si>
    <t>Зарплата ОПП+цех+рем, отчисления ОПП+цех+рем, сырье и основные материалы, ремонт, услуги</t>
  </si>
  <si>
    <t>Мероприятия, направленные на улучшение качества воды, мероприятий 
по энергосбережению и повышению энергетической эффективности</t>
  </si>
  <si>
    <t>Контроль качества</t>
  </si>
  <si>
    <t>Объем потерь воды</t>
  </si>
  <si>
    <t>- населению</t>
  </si>
  <si>
    <t xml:space="preserve">- бюджетным организациям </t>
  </si>
  <si>
    <t>- прочим потребителям, в т.ч. подразделениям предприятия</t>
  </si>
  <si>
    <t xml:space="preserve">  - операционные расходы</t>
  </si>
  <si>
    <t xml:space="preserve">  - расходы на энергетические ресурсы</t>
  </si>
  <si>
    <t xml:space="preserve">   * финансовые потребности на 2027-2030 годы определены исходя из объема финансовой потребности 2026 года с учетом параметров прогноза социально-экономического развития Российской Федерации.</t>
  </si>
  <si>
    <t>подпункт "а" пункта 9 приказа Минстроя России от 04.04.2014 № 162/пр</t>
  </si>
  <si>
    <t>подпункт "б" пункта 9 приказа Минстроя России от 04.04.2014 № 162/пр</t>
  </si>
  <si>
    <t>подпункт "г" пункта 13 приказа Минстроя России от 04.04.2014 № 162/пр</t>
  </si>
  <si>
    <t xml:space="preserve"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 </t>
  </si>
  <si>
    <t>Финансовые потребности за счет тарифных источников, в том числе:</t>
  </si>
  <si>
    <t>Операционные расходы, в том числе:</t>
  </si>
  <si>
    <t>1.1.1</t>
  </si>
  <si>
    <t xml:space="preserve"> - Ремонт за счет тарифных источников</t>
  </si>
  <si>
    <t>1.1.2</t>
  </si>
  <si>
    <t xml:space="preserve"> - Контроль качества питьевой воды</t>
  </si>
  <si>
    <t>Расходы на энергетические ресурсы</t>
  </si>
  <si>
    <t>Показатели качества питьевой воды, надежности и бесперебойности услуги водоснабжения</t>
  </si>
  <si>
    <t xml:space="preserve">                                              __________________</t>
  </si>
  <si>
    <t xml:space="preserve">Производственная программа на водоотведение муниципального унитарного предприятия «Уржумские коммунальные системы» на территории муниципальных образований Лазаревское и Русско-Турекское сельских поселений Уржумского района Кировской области на 2026-2027 годы </t>
  </si>
  <si>
    <t>Объем сточных вод</t>
  </si>
  <si>
    <t>2.3</t>
  </si>
  <si>
    <t>Раздел 3. Объем  сточных вод</t>
  </si>
  <si>
    <t>Объем сточных вод, принятых у абонентов, всего:</t>
  </si>
  <si>
    <t>Объем принятых сточных вод</t>
  </si>
  <si>
    <t>от 12.08.2026 № 27/1-кс-2026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</si>
</sst>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_-* #,##0.00_р_._-;\-* #,##0.00_р_._-;_-* &quot;-&quot;??_р_._-;_-@_-"/>
    <numFmt numFmtId="166" formatCode="#,##0.000_ ;\-#,##0.000\ "/>
    <numFmt numFmtId="167" formatCode="#,##0_ ;\-#,##0\ "/>
    <numFmt numFmtId="168" formatCode="0.000"/>
    <numFmt numFmtId="169" formatCode="0.0"/>
  </numFmts>
  <fonts count="15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name val="Times New Roman"/>
      <family val="1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</patternFill>
    </fill>
    <fill>
      <patternFill patternType="solid">
        <fgColor rgb="FFD7EAD3"/>
      </patternFill>
    </fill>
  </fills>
  <borders count="21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7">
    <xf numFmtId="0" fontId="0" fillId="0" borderId="0"/>
    <xf numFmtId="0" fontId="1" fillId="0" borderId="1" applyFill="0">
      <alignment horizontal="center" vertical="center" wrapText="1"/>
    </xf>
    <xf numFmtId="0" fontId="3" fillId="3" borderId="0" applyBorder="0">
      <alignment horizontal="center" vertical="center"/>
      <protection locked="0"/>
    </xf>
    <xf numFmtId="0" fontId="1" fillId="0" borderId="1" applyFill="0">
      <alignment horizontal="center" vertical="center"/>
    </xf>
    <xf numFmtId="0" fontId="1" fillId="0" borderId="3" applyFill="0">
      <alignment horizontal="right" vertical="center" wrapText="1" indent="1"/>
    </xf>
    <xf numFmtId="0" fontId="1" fillId="0" borderId="5" applyFill="0">
      <alignment horizontal="right" vertical="center" wrapText="1" indent="1"/>
    </xf>
    <xf numFmtId="0" fontId="3" fillId="0" borderId="6" applyFill="0">
      <alignment horizontal="center" vertical="center" wrapText="1"/>
    </xf>
    <xf numFmtId="0" fontId="3" fillId="0" borderId="3" applyFill="0">
      <alignment horizontal="right" vertical="center" wrapText="1" indent="1"/>
    </xf>
    <xf numFmtId="0" fontId="3" fillId="0" borderId="5" applyFill="0">
      <alignment horizontal="right" vertical="center" wrapText="1" indent="1"/>
    </xf>
    <xf numFmtId="0" fontId="3" fillId="0" borderId="7" applyFill="0">
      <alignment horizontal="center" vertical="center"/>
    </xf>
    <xf numFmtId="0" fontId="3" fillId="0" borderId="0" applyFill="0" applyBorder="0"/>
    <xf numFmtId="0" fontId="3" fillId="0" borderId="3" applyFill="0">
      <alignment horizontal="center" vertical="center" wrapText="1"/>
    </xf>
    <xf numFmtId="0" fontId="3" fillId="0" borderId="8" applyFill="0">
      <alignment horizontal="center" vertical="center" wrapText="1"/>
    </xf>
    <xf numFmtId="0" fontId="3" fillId="0" borderId="2" applyFill="0">
      <alignment horizontal="center" vertical="center" wrapText="1"/>
    </xf>
    <xf numFmtId="0" fontId="3" fillId="0" borderId="9" applyFill="0">
      <alignment horizontal="center" vertical="center" wrapText="1"/>
    </xf>
    <xf numFmtId="0" fontId="3" fillId="0" borderId="10" applyFill="0">
      <alignment horizontal="center" vertical="center" wrapText="1"/>
    </xf>
    <xf numFmtId="0" fontId="3" fillId="0" borderId="5" applyFill="0">
      <alignment horizontal="center" vertical="center" wrapText="1"/>
    </xf>
    <xf numFmtId="0" fontId="3" fillId="0" borderId="11" applyFill="0">
      <alignment horizontal="center" vertical="center" wrapText="1"/>
    </xf>
    <xf numFmtId="0" fontId="3" fillId="0" borderId="12" applyFill="0">
      <alignment horizontal="center" vertical="center" wrapText="1"/>
    </xf>
    <xf numFmtId="0" fontId="3" fillId="0" borderId="13" applyFill="0">
      <alignment horizontal="center" vertical="center" wrapText="1"/>
    </xf>
    <xf numFmtId="0" fontId="3" fillId="0" borderId="7" applyFill="0">
      <alignment horizontal="center" vertical="center" wrapText="1"/>
    </xf>
    <xf numFmtId="0" fontId="3" fillId="0" borderId="14" applyFill="0">
      <alignment vertical="center"/>
    </xf>
    <xf numFmtId="49" fontId="3" fillId="0" borderId="3" applyFill="0">
      <alignment horizontal="center" vertical="center" wrapText="1"/>
    </xf>
    <xf numFmtId="0" fontId="3" fillId="0" borderId="5" applyFill="0">
      <alignment horizontal="left" vertical="center" wrapText="1"/>
    </xf>
    <xf numFmtId="0" fontId="3" fillId="0" borderId="3" applyFill="0">
      <alignment horizontal="center" vertical="center"/>
    </xf>
    <xf numFmtId="4" fontId="3" fillId="4" borderId="3">
      <alignment vertical="center" wrapText="1"/>
    </xf>
    <xf numFmtId="4" fontId="3" fillId="4" borderId="5">
      <alignment vertical="center" wrapText="1"/>
    </xf>
    <xf numFmtId="0" fontId="3" fillId="0" borderId="1" applyFill="0">
      <alignment horizontal="left" vertical="center" wrapText="1"/>
    </xf>
    <xf numFmtId="0" fontId="3" fillId="0" borderId="15" applyFill="0">
      <alignment horizontal="left" vertical="center" wrapText="1"/>
    </xf>
    <xf numFmtId="0" fontId="3" fillId="0" borderId="8" applyFill="0">
      <alignment horizontal="center" vertical="center"/>
    </xf>
    <xf numFmtId="0" fontId="3" fillId="0" borderId="2" applyFill="0">
      <alignment horizontal="center" vertical="center"/>
    </xf>
    <xf numFmtId="0" fontId="3" fillId="0" borderId="9" applyFill="0">
      <alignment horizontal="center" vertical="center"/>
    </xf>
    <xf numFmtId="0" fontId="3" fillId="0" borderId="11" applyFill="0">
      <alignment horizontal="center" vertical="center"/>
    </xf>
    <xf numFmtId="0" fontId="3" fillId="0" borderId="12" applyFill="0">
      <alignment horizontal="center" vertical="center"/>
    </xf>
    <xf numFmtId="0" fontId="3" fillId="0" borderId="13" applyFill="0">
      <alignment horizontal="center" vertical="center"/>
    </xf>
    <xf numFmtId="0" fontId="5" fillId="0" borderId="3" applyFill="0">
      <alignment horizontal="center"/>
    </xf>
    <xf numFmtId="0" fontId="3" fillId="0" borderId="5" applyFill="0">
      <alignment horizontal="left" vertical="center" wrapText="1" indent="1"/>
    </xf>
    <xf numFmtId="0" fontId="3" fillId="0" borderId="1" applyFill="0">
      <alignment horizontal="left" vertical="center" wrapText="1" indent="1"/>
    </xf>
    <xf numFmtId="0" fontId="3" fillId="0" borderId="15" applyFill="0">
      <alignment horizontal="left" vertical="center" wrapText="1" indent="1"/>
    </xf>
    <xf numFmtId="0" fontId="3" fillId="0" borderId="12" applyFill="0">
      <alignment horizontal="left" vertical="center" wrapText="1"/>
    </xf>
    <xf numFmtId="0" fontId="3" fillId="0" borderId="1" applyFill="0">
      <alignment horizontal="center" vertical="center" wrapText="1"/>
    </xf>
    <xf numFmtId="0" fontId="3" fillId="0" borderId="15" applyFill="0">
      <alignment horizontal="center" vertical="center" wrapText="1"/>
    </xf>
    <xf numFmtId="164" fontId="3" fillId="0" borderId="3" applyFill="0">
      <alignment horizontal="center" vertical="center" wrapText="1"/>
    </xf>
    <xf numFmtId="0" fontId="1" fillId="0" borderId="1" applyFill="0">
      <alignment horizontal="left" vertical="center" indent="1"/>
    </xf>
    <xf numFmtId="0" fontId="3" fillId="0" borderId="10" applyFill="0">
      <alignment horizontal="center" vertical="center"/>
    </xf>
    <xf numFmtId="0" fontId="3" fillId="0" borderId="5" applyFill="0">
      <alignment horizontal="left" vertical="center"/>
    </xf>
    <xf numFmtId="0" fontId="3" fillId="0" borderId="1" applyFill="0">
      <alignment horizontal="left" vertical="center"/>
    </xf>
    <xf numFmtId="0" fontId="3" fillId="0" borderId="14" applyFill="0"/>
    <xf numFmtId="49" fontId="3" fillId="0" borderId="3" applyFill="0">
      <alignment horizontal="center" vertical="center"/>
    </xf>
    <xf numFmtId="165" fontId="3" fillId="0" borderId="7" applyFill="0">
      <alignment horizontal="center" vertical="center"/>
    </xf>
    <xf numFmtId="4" fontId="3" fillId="4" borderId="3">
      <alignment horizontal="right" vertical="center" wrapText="1"/>
    </xf>
    <xf numFmtId="0" fontId="3" fillId="0" borderId="5" applyFill="0">
      <alignment horizontal="left" vertical="center" wrapText="1" indent="2"/>
    </xf>
    <xf numFmtId="0" fontId="3" fillId="0" borderId="1" applyFill="0">
      <alignment horizontal="left" vertical="center" wrapText="1" indent="2"/>
    </xf>
    <xf numFmtId="0" fontId="3" fillId="0" borderId="15" applyFill="0">
      <alignment horizontal="left" vertical="center" wrapText="1" indent="2"/>
    </xf>
    <xf numFmtId="165" fontId="3" fillId="0" borderId="3" applyFill="0">
      <alignment horizontal="center" vertical="center"/>
    </xf>
    <xf numFmtId="2" fontId="3" fillId="0" borderId="14" applyFill="0">
      <alignment vertical="center"/>
    </xf>
    <xf numFmtId="166" fontId="3" fillId="0" borderId="14" applyFill="0">
      <alignment vertical="center" wrapText="1"/>
    </xf>
    <xf numFmtId="167" fontId="3" fillId="0" borderId="14" applyFill="0">
      <alignment vertical="center" wrapText="1"/>
    </xf>
    <xf numFmtId="0" fontId="3" fillId="0" borderId="14" applyFill="0">
      <alignment horizontal="center" vertical="center"/>
    </xf>
    <xf numFmtId="0" fontId="3" fillId="0" borderId="15" applyFill="0">
      <alignment horizontal="left" vertical="center"/>
    </xf>
    <xf numFmtId="0" fontId="3" fillId="0" borderId="5" applyFill="0">
      <alignment horizontal="left" wrapText="1" indent="1"/>
    </xf>
    <xf numFmtId="0" fontId="3" fillId="0" borderId="15" applyFill="0">
      <alignment horizontal="left" wrapText="1" indent="1"/>
    </xf>
    <xf numFmtId="0" fontId="3" fillId="0" borderId="3" applyFill="0">
      <alignment horizontal="left" vertical="center" wrapText="1"/>
    </xf>
    <xf numFmtId="4" fontId="3" fillId="0" borderId="3" applyFill="0">
      <alignment horizontal="right" vertical="center"/>
    </xf>
    <xf numFmtId="0" fontId="3" fillId="0" borderId="3" applyFill="0">
      <alignment horizontal="left" vertical="center" wrapText="1" indent="1"/>
    </xf>
    <xf numFmtId="0" fontId="3" fillId="0" borderId="5" applyFill="0">
      <alignment vertical="center" wrapText="1"/>
    </xf>
    <xf numFmtId="4" fontId="3" fillId="3" borderId="3">
      <alignment horizontal="right" vertical="center"/>
      <protection locked="0"/>
    </xf>
  </cellStyleXfs>
  <cellXfs count="173">
    <xf numFmtId="0" fontId="0" fillId="0" borderId="0" xfId="0"/>
    <xf numFmtId="0" fontId="4" fillId="2" borderId="0" xfId="10" applyFont="1" applyFill="1"/>
    <xf numFmtId="0" fontId="4" fillId="2" borderId="0" xfId="0" applyFont="1" applyFill="1"/>
    <xf numFmtId="0" fontId="6" fillId="2" borderId="4" xfId="35" applyFont="1" applyFill="1" applyBorder="1">
      <alignment horizontal="center"/>
    </xf>
    <xf numFmtId="0" fontId="4" fillId="2" borderId="3" xfId="24" applyFont="1" applyFill="1">
      <alignment horizontal="center" vertical="center"/>
    </xf>
    <xf numFmtId="0" fontId="4" fillId="2" borderId="4" xfId="44" applyFont="1" applyFill="1" applyBorder="1">
      <alignment horizontal="center" vertical="center"/>
    </xf>
    <xf numFmtId="49" fontId="4" fillId="2" borderId="4" xfId="48" applyFont="1" applyFill="1" applyBorder="1">
      <alignment horizontal="center" vertical="center"/>
    </xf>
    <xf numFmtId="165" fontId="4" fillId="2" borderId="4" xfId="49" applyFont="1" applyFill="1" applyBorder="1">
      <alignment horizontal="center" vertical="center"/>
    </xf>
    <xf numFmtId="165" fontId="4" fillId="2" borderId="4" xfId="54" applyFont="1" applyFill="1" applyBorder="1">
      <alignment horizontal="center" vertical="center"/>
    </xf>
    <xf numFmtId="49" fontId="4" fillId="2" borderId="4" xfId="24" applyNumberFormat="1" applyFont="1" applyFill="1" applyBorder="1">
      <alignment horizontal="center" vertical="center"/>
    </xf>
    <xf numFmtId="4" fontId="4" fillId="2" borderId="4" xfId="63" applyFont="1" applyFill="1" applyBorder="1">
      <alignment horizontal="right" vertical="center"/>
    </xf>
    <xf numFmtId="0" fontId="4" fillId="2" borderId="4" xfId="65" applyFont="1" applyFill="1" applyBorder="1">
      <alignment vertical="center" wrapText="1"/>
    </xf>
    <xf numFmtId="0" fontId="4" fillId="2" borderId="4" xfId="0" applyFont="1" applyFill="1" applyBorder="1" applyAlignment="1">
      <alignment vertical="top"/>
    </xf>
    <xf numFmtId="2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vertical="top"/>
    </xf>
    <xf numFmtId="168" fontId="4" fillId="2" borderId="4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11" fillId="2" borderId="0" xfId="0" applyFont="1" applyFill="1" applyAlignment="1">
      <alignment horizontal="left" vertical="center" wrapText="1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11" applyFont="1" applyFill="1" applyBorder="1">
      <alignment horizontal="center" vertical="center" wrapText="1"/>
    </xf>
    <xf numFmtId="0" fontId="4" fillId="2" borderId="4" xfId="24" applyFont="1" applyFill="1" applyBorder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22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vertical="center" wrapText="1"/>
    </xf>
    <xf numFmtId="0" fontId="4" fillId="2" borderId="4" xfId="11" applyFont="1" applyFill="1" applyBorder="1">
      <alignment horizontal="center" vertical="center" wrapText="1"/>
    </xf>
    <xf numFmtId="0" fontId="4" fillId="2" borderId="4" xfId="24" applyFont="1" applyFill="1" applyBorder="1">
      <alignment horizontal="center" vertical="center"/>
    </xf>
    <xf numFmtId="4" fontId="4" fillId="2" borderId="4" xfId="25" applyFont="1" applyFill="1" applyBorder="1" applyAlignment="1">
      <alignment horizontal="center" vertical="center" wrapText="1"/>
    </xf>
    <xf numFmtId="4" fontId="4" fillId="2" borderId="4" xfId="50" applyFont="1" applyFill="1" applyBorder="1" applyAlignment="1">
      <alignment horizontal="center" vertical="center" wrapText="1"/>
    </xf>
    <xf numFmtId="0" fontId="4" fillId="2" borderId="4" xfId="11" applyFont="1" applyFill="1" applyBorder="1" applyAlignment="1">
      <alignment horizontal="center" vertical="center" wrapText="1"/>
    </xf>
    <xf numFmtId="2" fontId="4" fillId="2" borderId="4" xfId="54" applyNumberFormat="1" applyFont="1" applyFill="1" applyBorder="1" applyAlignment="1">
      <alignment horizontal="center" vertical="center"/>
    </xf>
    <xf numFmtId="2" fontId="6" fillId="2" borderId="4" xfId="35" applyNumberFormat="1" applyFont="1" applyFill="1" applyBorder="1" applyAlignment="1">
      <alignment horizontal="center"/>
    </xf>
    <xf numFmtId="2" fontId="4" fillId="2" borderId="4" xfId="11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2" borderId="19" xfId="25" applyFont="1" applyFill="1" applyBorder="1" applyAlignment="1">
      <alignment horizontal="center" vertical="center" wrapText="1"/>
    </xf>
    <xf numFmtId="168" fontId="4" fillId="2" borderId="4" xfId="54" applyNumberFormat="1" applyFont="1" applyFill="1" applyBorder="1" applyAlignment="1">
      <alignment horizontal="center" vertical="center"/>
    </xf>
    <xf numFmtId="2" fontId="4" fillId="2" borderId="4" xfId="50" applyNumberFormat="1" applyFont="1" applyFill="1" applyBorder="1" applyAlignment="1">
      <alignment horizontal="center" vertical="center" wrapText="1"/>
    </xf>
    <xf numFmtId="2" fontId="4" fillId="2" borderId="4" xfId="25" applyNumberFormat="1" applyFont="1" applyFill="1" applyBorder="1" applyAlignment="1">
      <alignment horizontal="center" vertical="center" wrapText="1"/>
    </xf>
    <xf numFmtId="164" fontId="4" fillId="2" borderId="4" xfId="25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 applyAlignment="1">
      <alignment vertical="center" wrapText="1"/>
    </xf>
    <xf numFmtId="0" fontId="13" fillId="2" borderId="4" xfId="16" applyFont="1" applyFill="1" applyBorder="1">
      <alignment horizontal="center" vertical="center" wrapText="1"/>
    </xf>
    <xf numFmtId="0" fontId="13" fillId="2" borderId="4" xfId="2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top"/>
    </xf>
    <xf numFmtId="49" fontId="13" fillId="2" borderId="4" xfId="22" applyFont="1" applyFill="1" applyBorder="1">
      <alignment horizontal="center" vertical="center" wrapText="1"/>
    </xf>
    <xf numFmtId="0" fontId="13" fillId="2" borderId="4" xfId="24" applyFont="1" applyFill="1" applyBorder="1">
      <alignment horizontal="center" vertical="center"/>
    </xf>
    <xf numFmtId="4" fontId="13" fillId="2" borderId="4" xfId="25" applyFont="1" applyFill="1" applyBorder="1" applyAlignment="1">
      <alignment horizontal="center" vertical="center" wrapText="1"/>
    </xf>
    <xf numFmtId="0" fontId="13" fillId="2" borderId="4" xfId="11" applyFont="1" applyFill="1" applyBorder="1">
      <alignment horizontal="center" vertical="center" wrapText="1"/>
    </xf>
    <xf numFmtId="0" fontId="14" fillId="2" borderId="4" xfId="35" applyFont="1" applyFill="1" applyBorder="1">
      <alignment horizontal="center"/>
    </xf>
    <xf numFmtId="49" fontId="13" fillId="2" borderId="4" xfId="11" applyNumberFormat="1" applyFont="1" applyFill="1" applyBorder="1">
      <alignment horizontal="center" vertical="center" wrapText="1"/>
    </xf>
    <xf numFmtId="49" fontId="13" fillId="2" borderId="0" xfId="11" applyNumberFormat="1" applyFont="1" applyFill="1" applyBorder="1">
      <alignment horizontal="center" vertical="center" wrapText="1"/>
    </xf>
    <xf numFmtId="49" fontId="13" fillId="2" borderId="0" xfId="36" applyNumberFormat="1" applyFont="1" applyFill="1" applyBorder="1">
      <alignment horizontal="left" vertical="center" wrapText="1" indent="1"/>
    </xf>
    <xf numFmtId="0" fontId="14" fillId="2" borderId="0" xfId="35" applyFont="1" applyFill="1" applyBorder="1">
      <alignment horizontal="center"/>
    </xf>
    <xf numFmtId="4" fontId="13" fillId="2" borderId="0" xfId="25" applyFont="1" applyFill="1" applyBorder="1" applyAlignment="1">
      <alignment horizontal="center" vertical="center" wrapText="1"/>
    </xf>
    <xf numFmtId="2" fontId="13" fillId="2" borderId="4" xfId="11" applyNumberFormat="1" applyFont="1" applyFill="1" applyBorder="1">
      <alignment horizontal="center" vertical="center" wrapText="1"/>
    </xf>
    <xf numFmtId="0" fontId="13" fillId="2" borderId="4" xfId="44" applyFont="1" applyFill="1" applyBorder="1">
      <alignment horizontal="center" vertical="center"/>
    </xf>
    <xf numFmtId="49" fontId="13" fillId="2" borderId="4" xfId="48" applyFont="1" applyFill="1" applyBorder="1">
      <alignment horizontal="center" vertical="center"/>
    </xf>
    <xf numFmtId="165" fontId="13" fillId="2" borderId="4" xfId="49" applyFont="1" applyFill="1" applyBorder="1">
      <alignment horizontal="center" vertical="center"/>
    </xf>
    <xf numFmtId="4" fontId="13" fillId="2" borderId="4" xfId="50" applyFont="1" applyFill="1" applyBorder="1" applyAlignment="1">
      <alignment horizontal="center" vertical="center" wrapText="1"/>
    </xf>
    <xf numFmtId="165" fontId="13" fillId="2" borderId="4" xfId="54" applyFont="1" applyFill="1" applyBorder="1">
      <alignment horizontal="center" vertical="center"/>
    </xf>
    <xf numFmtId="49" fontId="13" fillId="2" borderId="4" xfId="24" applyNumberFormat="1" applyFont="1" applyFill="1" applyBorder="1">
      <alignment horizontal="center" vertical="center"/>
    </xf>
    <xf numFmtId="49" fontId="13" fillId="2" borderId="0" xfId="24" applyNumberFormat="1" applyFont="1" applyFill="1" applyBorder="1">
      <alignment horizontal="center" vertical="center"/>
    </xf>
    <xf numFmtId="0" fontId="13" fillId="2" borderId="0" xfId="36" applyFont="1" applyFill="1" applyBorder="1">
      <alignment horizontal="left" vertical="center" wrapText="1" indent="1"/>
    </xf>
    <xf numFmtId="165" fontId="13" fillId="2" borderId="0" xfId="54" applyFont="1" applyFill="1" applyBorder="1">
      <alignment horizontal="center" vertical="center"/>
    </xf>
    <xf numFmtId="4" fontId="13" fillId="2" borderId="0" xfId="50" applyFont="1" applyFill="1" applyBorder="1" applyAlignment="1">
      <alignment horizontal="center" vertical="center" wrapText="1"/>
    </xf>
    <xf numFmtId="4" fontId="13" fillId="2" borderId="4" xfId="63" applyFont="1" applyFill="1" applyBorder="1">
      <alignment horizontal="right" vertical="center"/>
    </xf>
    <xf numFmtId="0" fontId="13" fillId="2" borderId="4" xfId="65" applyFont="1" applyFill="1" applyBorder="1">
      <alignment vertical="center" wrapText="1"/>
    </xf>
    <xf numFmtId="49" fontId="13" fillId="2" borderId="4" xfId="1" applyNumberFormat="1" applyFont="1" applyFill="1" applyBorder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2" fontId="13" fillId="2" borderId="4" xfId="0" applyNumberFormat="1" applyFont="1" applyFill="1" applyBorder="1" applyAlignment="1">
      <alignment horizontal="center" vertical="center" wrapText="1"/>
    </xf>
    <xf numFmtId="169" fontId="13" fillId="2" borderId="4" xfId="0" applyNumberFormat="1" applyFont="1" applyFill="1" applyBorder="1" applyAlignment="1">
      <alignment horizontal="center" vertical="top"/>
    </xf>
    <xf numFmtId="2" fontId="13" fillId="2" borderId="4" xfId="0" applyNumberFormat="1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49" fontId="4" fillId="2" borderId="0" xfId="37" applyNumberFormat="1" applyFont="1" applyFill="1" applyBorder="1" applyAlignment="1">
      <alignment horizontal="center" vertical="center" wrapText="1"/>
    </xf>
    <xf numFmtId="0" fontId="4" fillId="2" borderId="0" xfId="37" applyFont="1" applyFill="1" applyBorder="1" applyAlignment="1">
      <alignment horizontal="center" vertical="center" wrapText="1"/>
    </xf>
    <xf numFmtId="0" fontId="4" fillId="2" borderId="4" xfId="23" applyFont="1" applyFill="1" applyBorder="1">
      <alignment horizontal="left" vertical="center" wrapText="1"/>
    </xf>
    <xf numFmtId="0" fontId="4" fillId="2" borderId="4" xfId="27" applyFont="1" applyFill="1" applyBorder="1">
      <alignment horizontal="left" vertical="center" wrapText="1"/>
    </xf>
    <xf numFmtId="0" fontId="9" fillId="2" borderId="0" xfId="1" applyFont="1" applyFill="1" applyBorder="1">
      <alignment horizontal="center" vertical="center" wrapText="1"/>
    </xf>
    <xf numFmtId="0" fontId="10" fillId="2" borderId="0" xfId="0" applyFont="1" applyFill="1" applyBorder="1"/>
    <xf numFmtId="0" fontId="2" fillId="2" borderId="4" xfId="4" applyFont="1" applyFill="1" applyBorder="1">
      <alignment horizontal="right" vertical="center" wrapText="1" indent="1"/>
    </xf>
    <xf numFmtId="0" fontId="2" fillId="2" borderId="4" xfId="5" applyFont="1" applyFill="1" applyBorder="1">
      <alignment horizontal="right" vertical="center" wrapText="1" indent="1"/>
    </xf>
    <xf numFmtId="0" fontId="4" fillId="2" borderId="4" xfId="6" applyFont="1" applyFill="1" applyBorder="1">
      <alignment horizontal="center" vertical="center" wrapText="1"/>
    </xf>
    <xf numFmtId="0" fontId="4" fillId="2" borderId="4" xfId="7" applyFont="1" applyFill="1" applyBorder="1">
      <alignment horizontal="right" vertical="center" wrapText="1" indent="1"/>
    </xf>
    <xf numFmtId="0" fontId="4" fillId="2" borderId="4" xfId="8" applyFont="1" applyFill="1" applyBorder="1">
      <alignment horizontal="right" vertical="center" wrapText="1" indent="1"/>
    </xf>
    <xf numFmtId="0" fontId="2" fillId="2" borderId="4" xfId="3" applyFont="1" applyFill="1" applyBorder="1">
      <alignment horizontal="center" vertical="center"/>
    </xf>
    <xf numFmtId="0" fontId="4" fillId="2" borderId="4" xfId="9" applyFont="1" applyFill="1" applyBorder="1">
      <alignment horizontal="center" vertical="center"/>
    </xf>
    <xf numFmtId="0" fontId="2" fillId="2" borderId="4" xfId="1" applyFont="1" applyFill="1" applyBorder="1">
      <alignment horizontal="center" vertical="center" wrapText="1"/>
    </xf>
    <xf numFmtId="0" fontId="4" fillId="2" borderId="4" xfId="11" applyFont="1" applyFill="1" applyBorder="1">
      <alignment horizontal="center" vertical="center" wrapText="1"/>
    </xf>
    <xf numFmtId="0" fontId="4" fillId="2" borderId="4" xfId="29" applyFont="1" applyFill="1" applyBorder="1">
      <alignment horizontal="center" vertical="center"/>
    </xf>
    <xf numFmtId="0" fontId="4" fillId="2" borderId="4" xfId="30" applyFont="1" applyFill="1" applyBorder="1">
      <alignment horizontal="center" vertical="center"/>
    </xf>
    <xf numFmtId="0" fontId="4" fillId="2" borderId="4" xfId="32" applyFont="1" applyFill="1" applyBorder="1">
      <alignment horizontal="center" vertical="center"/>
    </xf>
    <xf numFmtId="0" fontId="4" fillId="2" borderId="4" xfId="33" applyFont="1" applyFill="1" applyBorder="1">
      <alignment horizontal="center" vertical="center"/>
    </xf>
    <xf numFmtId="0" fontId="4" fillId="2" borderId="4" xfId="16" applyFont="1" applyFill="1" applyBorder="1">
      <alignment horizontal="center" vertical="center" wrapText="1"/>
    </xf>
    <xf numFmtId="0" fontId="4" fillId="2" borderId="4" xfId="12" applyFont="1" applyFill="1" applyBorder="1">
      <alignment horizontal="center" vertical="center" wrapText="1"/>
    </xf>
    <xf numFmtId="0" fontId="4" fillId="2" borderId="4" xfId="13" applyFont="1" applyFill="1" applyBorder="1">
      <alignment horizontal="center" vertical="center" wrapText="1"/>
    </xf>
    <xf numFmtId="0" fontId="4" fillId="2" borderId="4" xfId="17" applyFont="1" applyFill="1" applyBorder="1">
      <alignment horizontal="center" vertical="center" wrapText="1"/>
    </xf>
    <xf numFmtId="0" fontId="4" fillId="2" borderId="4" xfId="18" applyFont="1" applyFill="1" applyBorder="1">
      <alignment horizontal="center" vertical="center" wrapText="1"/>
    </xf>
    <xf numFmtId="0" fontId="4" fillId="2" borderId="4" xfId="15" applyFont="1" applyFill="1" applyBorder="1">
      <alignment horizontal="center" vertical="center" wrapText="1"/>
    </xf>
    <xf numFmtId="0" fontId="4" fillId="2" borderId="4" xfId="20" applyFont="1" applyFill="1" applyBorder="1">
      <alignment horizontal="center" vertical="center" wrapText="1"/>
    </xf>
    <xf numFmtId="0" fontId="4" fillId="2" borderId="4" xfId="23" applyFont="1" applyFill="1" applyBorder="1" applyAlignment="1">
      <alignment horizontal="left" vertical="center" wrapText="1"/>
    </xf>
    <xf numFmtId="0" fontId="4" fillId="2" borderId="4" xfId="36" applyFont="1" applyFill="1" applyBorder="1">
      <alignment horizontal="left" vertical="center" wrapText="1" indent="1"/>
    </xf>
    <xf numFmtId="0" fontId="4" fillId="2" borderId="4" xfId="37" applyFont="1" applyFill="1" applyBorder="1">
      <alignment horizontal="left" vertical="center" wrapText="1" indent="1"/>
    </xf>
    <xf numFmtId="49" fontId="4" fillId="2" borderId="4" xfId="22" applyFont="1" applyFill="1" applyBorder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0" xfId="1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left" vertical="center" wrapText="1"/>
    </xf>
    <xf numFmtId="0" fontId="4" fillId="2" borderId="4" xfId="62" applyFont="1" applyFill="1" applyBorder="1">
      <alignment horizontal="left" vertical="center" wrapText="1"/>
    </xf>
    <xf numFmtId="0" fontId="4" fillId="2" borderId="17" xfId="11" applyFont="1" applyFill="1" applyBorder="1" applyAlignment="1">
      <alignment horizontal="center" vertical="center" wrapText="1"/>
    </xf>
    <xf numFmtId="0" fontId="4" fillId="2" borderId="18" xfId="11" applyFont="1" applyFill="1" applyBorder="1" applyAlignment="1">
      <alignment horizontal="center" vertical="center" wrapText="1"/>
    </xf>
    <xf numFmtId="0" fontId="4" fillId="2" borderId="4" xfId="24" applyFont="1" applyFill="1" applyBorder="1">
      <alignment horizontal="center" vertical="center"/>
    </xf>
    <xf numFmtId="0" fontId="4" fillId="2" borderId="4" xfId="1" applyFont="1" applyFill="1" applyBorder="1" applyAlignment="1">
      <alignment horizontal="left" vertical="center" wrapText="1"/>
    </xf>
    <xf numFmtId="0" fontId="4" fillId="2" borderId="17" xfId="65" applyFont="1" applyFill="1" applyBorder="1" applyAlignment="1">
      <alignment horizontal="left" vertical="center" wrapText="1"/>
    </xf>
    <xf numFmtId="0" fontId="4" fillId="2" borderId="18" xfId="65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45" applyFont="1" applyFill="1" applyBorder="1">
      <alignment horizontal="left" vertical="center"/>
    </xf>
    <xf numFmtId="0" fontId="4" fillId="2" borderId="4" xfId="46" applyFont="1" applyFill="1" applyBorder="1">
      <alignment horizontal="left" vertical="center"/>
    </xf>
    <xf numFmtId="0" fontId="4" fillId="2" borderId="0" xfId="0" applyFont="1" applyFill="1" applyAlignment="1">
      <alignment horizontal="center" vertical="center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60" applyFont="1" applyFill="1" applyBorder="1">
      <alignment horizontal="left" wrapText="1" indent="1"/>
    </xf>
    <xf numFmtId="0" fontId="4" fillId="2" borderId="4" xfId="61" applyFont="1" applyFill="1" applyBorder="1">
      <alignment horizontal="left" wrapText="1" indent="1"/>
    </xf>
    <xf numFmtId="0" fontId="4" fillId="2" borderId="4" xfId="64" applyFont="1" applyFill="1" applyBorder="1">
      <alignment horizontal="left" vertical="center" wrapText="1" indent="1"/>
    </xf>
    <xf numFmtId="0" fontId="4" fillId="2" borderId="4" xfId="38" applyFont="1" applyFill="1" applyBorder="1">
      <alignment horizontal="left" vertical="center" wrapText="1" indent="1"/>
    </xf>
    <xf numFmtId="0" fontId="4" fillId="2" borderId="4" xfId="0" applyFont="1" applyFill="1" applyBorder="1" applyAlignment="1">
      <alignment vertical="top" wrapText="1"/>
    </xf>
    <xf numFmtId="0" fontId="11" fillId="2" borderId="0" xfId="0" applyFont="1" applyFill="1" applyAlignment="1">
      <alignment horizontal="left" vertical="center" wrapText="1"/>
    </xf>
    <xf numFmtId="2" fontId="6" fillId="2" borderId="4" xfId="35" applyNumberFormat="1" applyFont="1" applyFill="1" applyBorder="1" applyAlignment="1">
      <alignment horizontal="center"/>
    </xf>
    <xf numFmtId="0" fontId="4" fillId="2" borderId="4" xfId="40" applyFont="1" applyFill="1" applyBorder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43" applyFont="1" applyFill="1" applyBorder="1" applyAlignment="1">
      <alignment horizontal="center" vertical="center"/>
    </xf>
    <xf numFmtId="49" fontId="4" fillId="2" borderId="0" xfId="24" applyNumberFormat="1" applyFont="1" applyFill="1" applyBorder="1" applyAlignment="1">
      <alignment horizontal="center" vertical="center"/>
    </xf>
    <xf numFmtId="0" fontId="9" fillId="2" borderId="20" xfId="1" applyFont="1" applyFill="1" applyBorder="1">
      <alignment horizontal="center" vertical="center" wrapText="1"/>
    </xf>
    <xf numFmtId="0" fontId="12" fillId="2" borderId="4" xfId="3" applyFont="1" applyFill="1" applyBorder="1">
      <alignment horizontal="center" vertical="center"/>
    </xf>
    <xf numFmtId="0" fontId="12" fillId="2" borderId="4" xfId="4" applyFont="1" applyFill="1" applyBorder="1">
      <alignment horizontal="right" vertical="center" wrapText="1" indent="1"/>
    </xf>
    <xf numFmtId="0" fontId="13" fillId="2" borderId="4" xfId="6" applyFont="1" applyFill="1" applyBorder="1">
      <alignment horizontal="center" vertical="center" wrapText="1"/>
    </xf>
    <xf numFmtId="0" fontId="13" fillId="2" borderId="4" xfId="7" applyFont="1" applyFill="1" applyBorder="1">
      <alignment horizontal="right" vertical="center" wrapText="1" indent="1"/>
    </xf>
    <xf numFmtId="0" fontId="13" fillId="2" borderId="4" xfId="23" applyFont="1" applyFill="1" applyBorder="1">
      <alignment horizontal="left" vertical="center" wrapText="1"/>
    </xf>
    <xf numFmtId="0" fontId="13" fillId="2" borderId="4" xfId="9" applyFont="1" applyFill="1" applyBorder="1">
      <alignment horizontal="center" vertical="center"/>
    </xf>
    <xf numFmtId="0" fontId="12" fillId="2" borderId="4" xfId="1" applyFont="1" applyFill="1" applyBorder="1">
      <alignment horizontal="center" vertical="center" wrapText="1"/>
    </xf>
    <xf numFmtId="0" fontId="13" fillId="2" borderId="4" xfId="11" applyFont="1" applyFill="1" applyBorder="1">
      <alignment horizontal="center" vertical="center" wrapText="1"/>
    </xf>
    <xf numFmtId="0" fontId="13" fillId="2" borderId="4" xfId="12" applyFont="1" applyFill="1" applyBorder="1">
      <alignment horizontal="center" vertical="center" wrapText="1"/>
    </xf>
    <xf numFmtId="0" fontId="13" fillId="2" borderId="4" xfId="15" applyFont="1" applyFill="1" applyBorder="1">
      <alignment horizontal="center" vertical="center" wrapText="1"/>
    </xf>
    <xf numFmtId="0" fontId="13" fillId="2" borderId="4" xfId="16" applyFont="1" applyFill="1" applyBorder="1">
      <alignment horizontal="center" vertical="center" wrapText="1"/>
    </xf>
    <xf numFmtId="49" fontId="13" fillId="2" borderId="4" xfId="36" applyNumberFormat="1" applyFont="1" applyFill="1" applyBorder="1">
      <alignment horizontal="left" vertical="center" wrapText="1" indent="1"/>
    </xf>
    <xf numFmtId="0" fontId="13" fillId="2" borderId="4" xfId="29" applyFont="1" applyFill="1" applyBorder="1">
      <alignment horizontal="center" vertical="center"/>
    </xf>
    <xf numFmtId="0" fontId="13" fillId="2" borderId="4" xfId="40" applyFont="1" applyFill="1" applyBorder="1">
      <alignment horizontal="center" vertical="center" wrapText="1"/>
    </xf>
    <xf numFmtId="49" fontId="13" fillId="2" borderId="4" xfId="22" applyFont="1" applyFill="1" applyBorder="1">
      <alignment horizontal="center" vertical="center" wrapText="1"/>
    </xf>
    <xf numFmtId="0" fontId="13" fillId="2" borderId="4" xfId="17" applyFont="1" applyFill="1" applyBorder="1" applyAlignment="1">
      <alignment vertical="center" wrapText="1"/>
    </xf>
    <xf numFmtId="49" fontId="13" fillId="2" borderId="4" xfId="22" applyFont="1" applyFill="1" applyBorder="1" applyAlignment="1">
      <alignment horizontal="left" vertical="center" wrapText="1"/>
    </xf>
    <xf numFmtId="0" fontId="12" fillId="2" borderId="4" xfId="43" applyFont="1" applyFill="1" applyBorder="1" applyAlignment="1">
      <alignment horizontal="center" vertical="center"/>
    </xf>
    <xf numFmtId="0" fontId="13" fillId="2" borderId="4" xfId="45" applyFont="1" applyFill="1" applyBorder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 wrapText="1"/>
    </xf>
    <xf numFmtId="0" fontId="13" fillId="2" borderId="4" xfId="36" applyFont="1" applyFill="1" applyBorder="1">
      <alignment horizontal="left" vertical="center" wrapText="1" indent="1"/>
    </xf>
    <xf numFmtId="0" fontId="13" fillId="2" borderId="4" xfId="24" applyFont="1" applyFill="1" applyBorder="1">
      <alignment horizontal="center" vertical="center"/>
    </xf>
    <xf numFmtId="0" fontId="13" fillId="2" borderId="4" xfId="60" applyFont="1" applyFill="1" applyBorder="1">
      <alignment horizontal="left" wrapText="1" indent="1"/>
    </xf>
    <xf numFmtId="0" fontId="13" fillId="2" borderId="4" xfId="62" applyFont="1" applyFill="1" applyBorder="1">
      <alignment horizontal="left" vertical="center" wrapText="1"/>
    </xf>
    <xf numFmtId="0" fontId="13" fillId="2" borderId="4" xfId="64" applyFont="1" applyFill="1" applyBorder="1">
      <alignment horizontal="left" vertical="center" wrapText="1" indent="1"/>
    </xf>
    <xf numFmtId="49" fontId="13" fillId="2" borderId="4" xfId="1" applyNumberFormat="1" applyFont="1" applyFill="1" applyBorder="1" applyAlignment="1">
      <alignment horizontal="left" vertical="center" wrapText="1"/>
    </xf>
    <xf numFmtId="0" fontId="13" fillId="2" borderId="17" xfId="65" applyFont="1" applyFill="1" applyBorder="1" applyAlignment="1">
      <alignment horizontal="left" vertical="center" wrapText="1"/>
    </xf>
    <xf numFmtId="0" fontId="13" fillId="2" borderId="18" xfId="65" applyFont="1" applyFill="1" applyBorder="1" applyAlignment="1">
      <alignment horizontal="left" vertical="center" wrapText="1"/>
    </xf>
    <xf numFmtId="49" fontId="13" fillId="2" borderId="4" xfId="24" applyNumberFormat="1" applyFont="1" applyFill="1" applyBorder="1">
      <alignment horizontal="center" vertical="center"/>
    </xf>
    <xf numFmtId="49" fontId="13" fillId="2" borderId="4" xfId="1" applyNumberFormat="1" applyFont="1" applyFill="1" applyBorder="1">
      <alignment horizontal="center" vertical="center" wrapText="1"/>
    </xf>
    <xf numFmtId="0" fontId="13" fillId="2" borderId="4" xfId="0" applyFont="1" applyFill="1" applyBorder="1" applyAlignment="1">
      <alignment vertical="top" wrapText="1"/>
    </xf>
    <xf numFmtId="0" fontId="13" fillId="2" borderId="4" xfId="1" applyFont="1" applyFill="1" applyBorder="1" applyAlignment="1">
      <alignment horizontal="left" vertical="center" wrapText="1"/>
    </xf>
  </cellXfs>
  <cellStyles count="67">
    <cellStyle name="s1082" xfId="26"/>
    <cellStyle name="s141" xfId="58"/>
    <cellStyle name="s1527" xfId="52"/>
    <cellStyle name="s1552" xfId="53"/>
    <cellStyle name="s1586" xfId="25"/>
    <cellStyle name="s173" xfId="16"/>
    <cellStyle name="s1778" xfId="43"/>
    <cellStyle name="s181" xfId="50"/>
    <cellStyle name="s185" xfId="51"/>
    <cellStyle name="s1932" xfId="32"/>
    <cellStyle name="s1946" xfId="60"/>
    <cellStyle name="s1974" xfId="46"/>
    <cellStyle name="s1984" xfId="63"/>
    <cellStyle name="s2098" xfId="29"/>
    <cellStyle name="s210" xfId="66"/>
    <cellStyle name="s231" xfId="11"/>
    <cellStyle name="s2585" xfId="33"/>
    <cellStyle name="s2693" xfId="3"/>
    <cellStyle name="s2694" xfId="4"/>
    <cellStyle name="s2695" xfId="5"/>
    <cellStyle name="s27" xfId="22"/>
    <cellStyle name="s2700" xfId="21"/>
    <cellStyle name="s2701" xfId="30"/>
    <cellStyle name="s2702" xfId="31"/>
    <cellStyle name="s2703" xfId="34"/>
    <cellStyle name="s2705" xfId="35"/>
    <cellStyle name="s2706" xfId="42"/>
    <cellStyle name="s2709" xfId="49"/>
    <cellStyle name="s2710" xfId="54"/>
    <cellStyle name="s2711" xfId="55"/>
    <cellStyle name="s2713" xfId="56"/>
    <cellStyle name="s2714" xfId="57"/>
    <cellStyle name="s2716" xfId="59"/>
    <cellStyle name="s2717" xfId="61"/>
    <cellStyle name="s37" xfId="24"/>
    <cellStyle name="s38" xfId="48"/>
    <cellStyle name="s43" xfId="10"/>
    <cellStyle name="s436" xfId="7"/>
    <cellStyle name="s437" xfId="8"/>
    <cellStyle name="s503" xfId="15"/>
    <cellStyle name="s57" xfId="9"/>
    <cellStyle name="s58" xfId="2"/>
    <cellStyle name="s69" xfId="36"/>
    <cellStyle name="s704" xfId="62"/>
    <cellStyle name="s724" xfId="44"/>
    <cellStyle name="s733" xfId="40"/>
    <cellStyle name="s736" xfId="18"/>
    <cellStyle name="s737" xfId="12"/>
    <cellStyle name="s741" xfId="65"/>
    <cellStyle name="s747" xfId="20"/>
    <cellStyle name="s749" xfId="17"/>
    <cellStyle name="s760" xfId="23"/>
    <cellStyle name="s761" xfId="28"/>
    <cellStyle name="s77" xfId="38"/>
    <cellStyle name="s793" xfId="14"/>
    <cellStyle name="s796" xfId="19"/>
    <cellStyle name="s799" xfId="41"/>
    <cellStyle name="s805" xfId="1"/>
    <cellStyle name="s806" xfId="13"/>
    <cellStyle name="s853" xfId="39"/>
    <cellStyle name="s864" xfId="47"/>
    <cellStyle name="s880" xfId="45"/>
    <cellStyle name="s89" xfId="64"/>
    <cellStyle name="s90" xfId="37"/>
    <cellStyle name="s970" xfId="6"/>
    <cellStyle name="s995" xfId="2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3;&#1072;&#1074;&#1088;&#1080;&#1083;&#1080;&#1095;&#1077;&#1074;&#1072;%20&#1051;.&#1053;\!!!%20%20%20%20%20%20%20%20%20%20&#1058;&#1040;&#1056;&#1048;&#1060;&#1053;&#1040;&#1071;%20&#1050;&#1054;&#1052;&#1055;&#1040;&#1053;&#1048;&#1071;-2026!!!\&#1085;&#1072;%2017.12.2025%20&#1062;&#1046;&#1050;&#1059;%20&#1052;&#1054;%20&#1056;&#1060;%20&#1091;&#1089;&#1090;.2026-2030%20&#1074;&#1086;&#1077;&#1085;.&#1075;&#1086;&#1088;\&#1056;&#1072;&#1089;&#1095;&#1077;&#1090;%20&#1042;&#1057;%20&#1085;&#1072;%202026-2030%20&#1062;&#1046;&#1050;&#1059;%20&#1074;&#1075;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 refreshError="1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 refreshError="1"/>
      <sheetData sheetId="11" refreshError="1"/>
      <sheetData sheetId="12" refreshError="1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тарифа мет. инд. 5 лет"/>
      <sheetName val="динамика эл.эн"/>
      <sheetName val="АНАЛИЗ ДПР"/>
      <sheetName val="динамика объемов"/>
      <sheetName val="Расчет КиН (ХВ питьев.)"/>
      <sheetName val="ПП к решению"/>
      <sheetName val="КиН из заключения"/>
      <sheetName val="Тарифы и ДПР"/>
    </sheetNames>
    <sheetDataSet>
      <sheetData sheetId="0">
        <row r="20">
          <cell r="W20">
            <v>0</v>
          </cell>
        </row>
        <row r="21">
          <cell r="W21">
            <v>0</v>
          </cell>
          <cell r="AB21">
            <v>0</v>
          </cell>
        </row>
        <row r="27">
          <cell r="W27">
            <v>4195.246165211458</v>
          </cell>
          <cell r="AB27">
            <v>4319.425451701718</v>
          </cell>
        </row>
        <row r="76">
          <cell r="W76">
            <v>1496.4576536875675</v>
          </cell>
          <cell r="AB76">
            <v>1617.6707236362604</v>
          </cell>
        </row>
      </sheetData>
      <sheetData sheetId="1"/>
      <sheetData sheetId="2"/>
      <sheetData sheetId="3"/>
      <sheetData sheetId="4">
        <row r="6">
          <cell r="G6">
            <v>0</v>
          </cell>
          <cell r="I6">
            <v>0</v>
          </cell>
        </row>
        <row r="8">
          <cell r="G8">
            <v>0</v>
          </cell>
          <cell r="I8">
            <v>0</v>
          </cell>
        </row>
        <row r="10">
          <cell r="G10">
            <v>0</v>
          </cell>
          <cell r="I10">
            <v>0</v>
          </cell>
        </row>
      </sheetData>
      <sheetData sheetId="5"/>
      <sheetData sheetId="6">
        <row r="5">
          <cell r="F5">
            <v>0</v>
          </cell>
          <cell r="G5">
            <v>0</v>
          </cell>
        </row>
        <row r="6">
          <cell r="F6">
            <v>0</v>
          </cell>
          <cell r="G6">
            <v>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P83"/>
  <sheetViews>
    <sheetView tabSelected="1" view="pageBreakPreview" topLeftCell="G1" zoomScaleNormal="100" zoomScaleSheetLayoutView="100" workbookViewId="0">
      <selection activeCell="E7" sqref="E7:J8"/>
    </sheetView>
  </sheetViews>
  <sheetFormatPr defaultRowHeight="12" x14ac:dyDescent="0.25"/>
  <cols>
    <col min="1" max="3" width="10.7109375" style="17" hidden="1" customWidth="1"/>
    <col min="4" max="4" width="4.7109375" style="17" customWidth="1"/>
    <col min="5" max="5" width="10.42578125" style="17" customWidth="1"/>
    <col min="6" max="6" width="39.85546875" style="17" customWidth="1"/>
    <col min="7" max="7" width="45.85546875" style="17" customWidth="1"/>
    <col min="8" max="8" width="11.5703125" style="17" customWidth="1"/>
    <col min="9" max="9" width="18.7109375" style="17" customWidth="1"/>
    <col min="10" max="10" width="17.140625" style="17" customWidth="1"/>
    <col min="11" max="11" width="9.7109375" style="17" customWidth="1"/>
    <col min="12" max="12" width="28.85546875" style="17" hidden="1" customWidth="1"/>
    <col min="13" max="16384" width="9.140625" style="17"/>
  </cols>
  <sheetData>
    <row r="1" spans="2:13" ht="36" customHeight="1" x14ac:dyDescent="0.25">
      <c r="G1" s="28"/>
      <c r="H1" s="28" t="s">
        <v>61</v>
      </c>
      <c r="I1" s="28"/>
      <c r="J1" s="28"/>
    </row>
    <row r="2" spans="2:13" ht="24" customHeight="1" x14ac:dyDescent="0.25">
      <c r="G2" s="28"/>
      <c r="H2" s="28" t="s">
        <v>50</v>
      </c>
      <c r="I2" s="28"/>
      <c r="J2" s="28"/>
    </row>
    <row r="3" spans="2:13" ht="22.5" customHeight="1" x14ac:dyDescent="0.25">
      <c r="G3" s="28"/>
      <c r="H3" s="28" t="s">
        <v>51</v>
      </c>
      <c r="I3" s="28"/>
      <c r="J3" s="28"/>
    </row>
    <row r="4" spans="2:13" ht="29.25" customHeight="1" x14ac:dyDescent="0.25">
      <c r="G4" s="29"/>
      <c r="H4" s="132" t="s">
        <v>111</v>
      </c>
      <c r="I4" s="132"/>
      <c r="J4" s="132"/>
    </row>
    <row r="5" spans="2:13" ht="10.5" customHeight="1" x14ac:dyDescent="0.25">
      <c r="J5" s="21"/>
    </row>
    <row r="6" spans="2:13" ht="15" customHeight="1" x14ac:dyDescent="0.25"/>
    <row r="7" spans="2:13" x14ac:dyDescent="0.25">
      <c r="E7" s="86" t="s">
        <v>77</v>
      </c>
      <c r="F7" s="86"/>
      <c r="G7" s="86"/>
      <c r="H7" s="86"/>
      <c r="I7" s="86"/>
      <c r="J7" s="86"/>
      <c r="K7" s="18"/>
      <c r="L7" s="18"/>
      <c r="M7" s="18"/>
    </row>
    <row r="8" spans="2:13" ht="63" customHeight="1" x14ac:dyDescent="0.25">
      <c r="E8" s="87"/>
      <c r="F8" s="87"/>
      <c r="G8" s="87"/>
      <c r="H8" s="87"/>
      <c r="I8" s="87"/>
      <c r="J8" s="87"/>
      <c r="K8" s="18"/>
      <c r="L8" s="18"/>
      <c r="M8" s="18"/>
    </row>
    <row r="9" spans="2:13" ht="17.25" customHeight="1" x14ac:dyDescent="0.25">
      <c r="E9" s="93" t="s">
        <v>0</v>
      </c>
      <c r="F9" s="93"/>
      <c r="G9" s="93"/>
      <c r="H9" s="93"/>
      <c r="I9" s="93"/>
      <c r="J9" s="93"/>
      <c r="K9" s="15"/>
      <c r="L9" s="18"/>
      <c r="M9" s="18"/>
    </row>
    <row r="10" spans="2:13" ht="15.75" customHeight="1" x14ac:dyDescent="0.25">
      <c r="E10" s="88" t="s">
        <v>1</v>
      </c>
      <c r="F10" s="89"/>
      <c r="G10" s="90" t="s">
        <v>69</v>
      </c>
      <c r="H10" s="90"/>
      <c r="I10" s="90"/>
      <c r="J10" s="90"/>
      <c r="K10" s="15"/>
      <c r="L10" s="18"/>
      <c r="M10" s="18"/>
    </row>
    <row r="11" spans="2:13" ht="15.75" customHeight="1" x14ac:dyDescent="0.25">
      <c r="E11" s="91" t="s">
        <v>2</v>
      </c>
      <c r="F11" s="92"/>
      <c r="G11" s="90" t="s">
        <v>70</v>
      </c>
      <c r="H11" s="90"/>
      <c r="I11" s="90"/>
      <c r="J11" s="90"/>
      <c r="K11" s="15"/>
      <c r="L11" s="18"/>
      <c r="M11" s="18"/>
    </row>
    <row r="12" spans="2:13" ht="15.75" customHeight="1" x14ac:dyDescent="0.25">
      <c r="E12" s="88" t="s">
        <v>3</v>
      </c>
      <c r="F12" s="89"/>
      <c r="G12" s="90" t="s">
        <v>4</v>
      </c>
      <c r="H12" s="90"/>
      <c r="I12" s="90"/>
      <c r="J12" s="90"/>
      <c r="K12" s="15"/>
      <c r="L12" s="18"/>
      <c r="M12" s="18"/>
    </row>
    <row r="13" spans="2:13" ht="15.75" customHeight="1" x14ac:dyDescent="0.25">
      <c r="E13" s="91" t="s">
        <v>2</v>
      </c>
      <c r="F13" s="92"/>
      <c r="G13" s="90" t="s">
        <v>67</v>
      </c>
      <c r="H13" s="90"/>
      <c r="I13" s="90"/>
      <c r="J13" s="90"/>
      <c r="K13" s="15"/>
      <c r="L13" s="18"/>
      <c r="M13" s="18"/>
    </row>
    <row r="14" spans="2:13" ht="14.25" customHeight="1" x14ac:dyDescent="0.25">
      <c r="E14" s="88" t="s">
        <v>5</v>
      </c>
      <c r="F14" s="88"/>
      <c r="G14" s="94" t="s">
        <v>74</v>
      </c>
      <c r="H14" s="94"/>
      <c r="I14" s="94"/>
      <c r="J14" s="94"/>
      <c r="K14" s="15"/>
      <c r="L14" s="18"/>
      <c r="M14" s="18"/>
    </row>
    <row r="15" spans="2:13" ht="45.75" customHeight="1" x14ac:dyDescent="0.2">
      <c r="B15" s="1" t="b">
        <f>REGULATION_METHODS&lt;&gt;"Метод сравнения аналогов"</f>
        <v>1</v>
      </c>
      <c r="E15" s="95" t="s">
        <v>49</v>
      </c>
      <c r="F15" s="95"/>
      <c r="G15" s="95"/>
      <c r="H15" s="95"/>
      <c r="I15" s="95"/>
      <c r="J15" s="95"/>
      <c r="K15" s="15"/>
      <c r="L15" s="18"/>
      <c r="M15" s="18"/>
    </row>
    <row r="16" spans="2:13" ht="11.25" customHeight="1" x14ac:dyDescent="0.2">
      <c r="B16" s="1" t="e">
        <f>#REF!</f>
        <v>#REF!</v>
      </c>
      <c r="E16" s="96" t="s">
        <v>6</v>
      </c>
      <c r="F16" s="102" t="s">
        <v>7</v>
      </c>
      <c r="G16" s="103"/>
      <c r="H16" s="106" t="s">
        <v>8</v>
      </c>
      <c r="I16" s="101" t="s">
        <v>9</v>
      </c>
      <c r="J16" s="101"/>
      <c r="K16" s="15"/>
      <c r="L16" s="18"/>
      <c r="M16" s="18"/>
    </row>
    <row r="17" spans="2:16" ht="11.25" customHeight="1" x14ac:dyDescent="0.2">
      <c r="B17" s="1" t="b">
        <f>B15</f>
        <v>1</v>
      </c>
      <c r="E17" s="96"/>
      <c r="F17" s="104"/>
      <c r="G17" s="105"/>
      <c r="H17" s="107"/>
      <c r="I17" s="34" t="s">
        <v>68</v>
      </c>
      <c r="J17" s="34" t="s">
        <v>71</v>
      </c>
      <c r="K17" s="15"/>
      <c r="L17" s="18"/>
      <c r="M17" s="18"/>
    </row>
    <row r="18" spans="2:16" ht="31.5" customHeight="1" x14ac:dyDescent="0.2">
      <c r="B18" s="1" t="e">
        <f>#REF!</f>
        <v>#REF!</v>
      </c>
      <c r="E18" s="26">
        <v>1</v>
      </c>
      <c r="F18" s="84" t="s">
        <v>52</v>
      </c>
      <c r="G18" s="84"/>
      <c r="H18" s="24" t="s">
        <v>10</v>
      </c>
      <c r="I18" s="32">
        <v>5419.5</v>
      </c>
      <c r="J18" s="32">
        <v>5579.92</v>
      </c>
      <c r="K18" s="15"/>
      <c r="L18" s="18"/>
      <c r="M18" s="18"/>
      <c r="P18" s="4"/>
    </row>
    <row r="19" spans="2:16" ht="24" customHeight="1" x14ac:dyDescent="0.2">
      <c r="B19" s="1" t="e">
        <f>#REF!</f>
        <v>#REF!</v>
      </c>
      <c r="E19" s="26" t="s">
        <v>11</v>
      </c>
      <c r="F19" s="84" t="s">
        <v>12</v>
      </c>
      <c r="G19" s="84"/>
      <c r="H19" s="24" t="s">
        <v>10</v>
      </c>
      <c r="I19" s="40">
        <v>48.398928359999999</v>
      </c>
      <c r="J19" s="40">
        <v>49.831536639455997</v>
      </c>
      <c r="K19" s="15"/>
      <c r="L19" s="18"/>
      <c r="M19" s="18"/>
      <c r="O19" s="2"/>
    </row>
    <row r="20" spans="2:16" ht="13.5" customHeight="1" x14ac:dyDescent="0.2">
      <c r="B20" s="1" t="b">
        <v>1</v>
      </c>
      <c r="E20" s="93" t="s">
        <v>13</v>
      </c>
      <c r="F20" s="93"/>
      <c r="G20" s="93"/>
      <c r="H20" s="93"/>
      <c r="I20" s="93"/>
      <c r="J20" s="93"/>
      <c r="K20" s="15"/>
      <c r="L20" s="18"/>
      <c r="M20" s="18"/>
    </row>
    <row r="21" spans="2:16" ht="11.25" customHeight="1" x14ac:dyDescent="0.2">
      <c r="B21" s="1" t="e">
        <f>#REF!</f>
        <v>#REF!</v>
      </c>
      <c r="C21" s="1" t="e">
        <f t="array" ref="C21">INDEX([1]Тарифы!$Y$86:$Y$108,MATCH(#REF!,[1]Тарифы!$X$86:$X$108,0))</f>
        <v>#REF!</v>
      </c>
      <c r="D21" s="1"/>
      <c r="E21" s="96" t="s">
        <v>6</v>
      </c>
      <c r="F21" s="97" t="s">
        <v>14</v>
      </c>
      <c r="G21" s="98"/>
      <c r="H21" s="96" t="s">
        <v>8</v>
      </c>
      <c r="I21" s="101" t="s">
        <v>9</v>
      </c>
      <c r="J21" s="101"/>
      <c r="K21" s="15"/>
      <c r="L21" s="18"/>
      <c r="M21" s="18"/>
    </row>
    <row r="22" spans="2:16" ht="11.25" customHeight="1" x14ac:dyDescent="0.2">
      <c r="B22" s="1" t="e">
        <f>B21</f>
        <v>#REF!</v>
      </c>
      <c r="E22" s="96"/>
      <c r="F22" s="99"/>
      <c r="G22" s="100"/>
      <c r="H22" s="96"/>
      <c r="I22" s="34" t="str">
        <f>I17</f>
        <v>2026 год</v>
      </c>
      <c r="J22" s="34" t="s">
        <v>71</v>
      </c>
      <c r="K22" s="15"/>
      <c r="L22" s="18"/>
      <c r="M22" s="18"/>
    </row>
    <row r="23" spans="2:16" ht="11.25" hidden="1" customHeight="1" x14ac:dyDescent="0.2">
      <c r="B23" s="1" t="e">
        <f t="array" ref="B23">AND(#REF!,INDEX([1]Тарифы!$AC$86:$AC$108,MATCH($C21,[1]Тарифы!$Y$86:$Y$108,0))&lt;&gt;"Тариф на транспортировку воды")</f>
        <v>#REF!</v>
      </c>
      <c r="E23" s="23">
        <v>1</v>
      </c>
      <c r="F23" s="84" t="s">
        <v>44</v>
      </c>
      <c r="G23" s="85"/>
      <c r="H23" s="3" t="s">
        <v>15</v>
      </c>
      <c r="I23" s="133"/>
      <c r="J23" s="133"/>
      <c r="K23" s="15"/>
      <c r="L23" s="18"/>
      <c r="M23" s="18"/>
    </row>
    <row r="24" spans="2:16" ht="11.25" hidden="1" customHeight="1" x14ac:dyDescent="0.2">
      <c r="B24" s="1"/>
      <c r="E24" s="23">
        <v>2</v>
      </c>
      <c r="F24" s="108" t="s">
        <v>46</v>
      </c>
      <c r="G24" s="108"/>
      <c r="H24" s="3" t="s">
        <v>15</v>
      </c>
      <c r="I24" s="133"/>
      <c r="J24" s="133"/>
      <c r="K24" s="15"/>
      <c r="L24" s="18"/>
      <c r="M24" s="18"/>
    </row>
    <row r="25" spans="2:16" ht="11.25" hidden="1" customHeight="1" x14ac:dyDescent="0.2">
      <c r="B25" s="1"/>
      <c r="E25" s="23">
        <v>3</v>
      </c>
      <c r="F25" s="84" t="s">
        <v>45</v>
      </c>
      <c r="G25" s="112"/>
      <c r="H25" s="3" t="s">
        <v>15</v>
      </c>
      <c r="I25" s="133"/>
      <c r="J25" s="133"/>
      <c r="K25" s="15"/>
      <c r="L25" s="18"/>
      <c r="M25" s="18"/>
    </row>
    <row r="26" spans="2:16" ht="15.75" customHeight="1" x14ac:dyDescent="0.2">
      <c r="B26" s="1" t="e">
        <f>#REF!</f>
        <v>#REF!</v>
      </c>
      <c r="E26" s="30">
        <v>4</v>
      </c>
      <c r="F26" s="84" t="s">
        <v>63</v>
      </c>
      <c r="G26" s="85"/>
      <c r="H26" s="3" t="s">
        <v>15</v>
      </c>
      <c r="I26" s="36">
        <f>I27+I28+I29</f>
        <v>67.930000000000007</v>
      </c>
      <c r="J26" s="36">
        <f>J27+J28+J29</f>
        <v>67.930000000000007</v>
      </c>
      <c r="K26" s="15"/>
      <c r="L26" s="18"/>
      <c r="M26" s="18"/>
    </row>
    <row r="27" spans="2:16" ht="17.25" customHeight="1" x14ac:dyDescent="0.2">
      <c r="B27" s="1" t="e">
        <f>AND(#REF!,REGULATION_METHODS&lt;&gt;"Метод сравнения аналогов")</f>
        <v>#REF!</v>
      </c>
      <c r="E27" s="30" t="str">
        <f>E26&amp;".1"</f>
        <v>4.1</v>
      </c>
      <c r="F27" s="109" t="s">
        <v>16</v>
      </c>
      <c r="G27" s="110"/>
      <c r="H27" s="3" t="s">
        <v>15</v>
      </c>
      <c r="I27" s="36">
        <v>43.930000000000007</v>
      </c>
      <c r="J27" s="36">
        <f>I27</f>
        <v>43.930000000000007</v>
      </c>
      <c r="K27" s="15"/>
      <c r="L27" s="18"/>
      <c r="M27" s="18"/>
    </row>
    <row r="28" spans="2:16" ht="15.75" customHeight="1" x14ac:dyDescent="0.2">
      <c r="B28" s="1" t="e">
        <f>B27</f>
        <v>#REF!</v>
      </c>
      <c r="E28" s="30" t="str">
        <f>E26&amp;".2"</f>
        <v>4.2</v>
      </c>
      <c r="F28" s="109" t="s">
        <v>17</v>
      </c>
      <c r="G28" s="110"/>
      <c r="H28" s="3" t="s">
        <v>15</v>
      </c>
      <c r="I28" s="36">
        <v>21.8</v>
      </c>
      <c r="J28" s="36">
        <f>I28</f>
        <v>21.8</v>
      </c>
      <c r="K28" s="15"/>
      <c r="L28" s="18"/>
      <c r="M28" s="18"/>
    </row>
    <row r="29" spans="2:16" ht="18" customHeight="1" x14ac:dyDescent="0.2">
      <c r="B29" s="1" t="e">
        <f>B28</f>
        <v>#REF!</v>
      </c>
      <c r="E29" s="30" t="str">
        <f>E26&amp;".3"</f>
        <v>4.3</v>
      </c>
      <c r="F29" s="109" t="s">
        <v>18</v>
      </c>
      <c r="G29" s="110"/>
      <c r="H29" s="3" t="s">
        <v>15</v>
      </c>
      <c r="I29" s="36">
        <v>2.2000000000000002</v>
      </c>
      <c r="J29" s="36">
        <f>I29</f>
        <v>2.2000000000000002</v>
      </c>
      <c r="K29" s="15"/>
      <c r="L29" s="18"/>
      <c r="M29" s="18"/>
    </row>
    <row r="30" spans="2:16" s="19" customFormat="1" ht="18.75" customHeight="1" x14ac:dyDescent="0.2">
      <c r="B30" s="1"/>
      <c r="E30" s="113">
        <v>2</v>
      </c>
      <c r="F30" s="113"/>
      <c r="G30" s="113"/>
      <c r="H30" s="113"/>
      <c r="I30" s="113"/>
      <c r="J30" s="113"/>
      <c r="K30" s="20"/>
      <c r="L30" s="20"/>
      <c r="M30" s="20"/>
    </row>
    <row r="31" spans="2:16" ht="15.75" customHeight="1" x14ac:dyDescent="0.25">
      <c r="E31" s="93" t="s">
        <v>21</v>
      </c>
      <c r="F31" s="93"/>
      <c r="G31" s="93"/>
      <c r="H31" s="93"/>
      <c r="I31" s="93"/>
      <c r="J31" s="93"/>
      <c r="K31" s="15"/>
      <c r="L31" s="18"/>
      <c r="M31" s="18"/>
    </row>
    <row r="32" spans="2:16" ht="11.25" customHeight="1" x14ac:dyDescent="0.25">
      <c r="E32" s="111" t="s">
        <v>6</v>
      </c>
      <c r="F32" s="102" t="s">
        <v>22</v>
      </c>
      <c r="G32" s="103"/>
      <c r="H32" s="96" t="s">
        <v>8</v>
      </c>
      <c r="I32" s="101" t="s">
        <v>9</v>
      </c>
      <c r="J32" s="101"/>
      <c r="K32" s="15"/>
      <c r="L32" s="18"/>
      <c r="M32" s="18"/>
    </row>
    <row r="33" spans="2:13" ht="11.25" customHeight="1" x14ac:dyDescent="0.25">
      <c r="E33" s="111"/>
      <c r="F33" s="104"/>
      <c r="G33" s="105"/>
      <c r="H33" s="96"/>
      <c r="I33" s="34" t="s">
        <v>68</v>
      </c>
      <c r="J33" s="34" t="s">
        <v>71</v>
      </c>
      <c r="K33" s="15"/>
      <c r="L33" s="18"/>
      <c r="M33" s="18"/>
    </row>
    <row r="34" spans="2:13" ht="30.75" customHeight="1" x14ac:dyDescent="0.25">
      <c r="E34" s="26" t="s">
        <v>23</v>
      </c>
      <c r="F34" s="84" t="s">
        <v>47</v>
      </c>
      <c r="G34" s="84"/>
      <c r="H34" s="24" t="s">
        <v>10</v>
      </c>
      <c r="I34" s="37">
        <v>9450.42</v>
      </c>
      <c r="J34" s="37">
        <v>9781.02</v>
      </c>
      <c r="K34" s="15"/>
      <c r="L34" s="18"/>
      <c r="M34" s="18"/>
    </row>
    <row r="35" spans="2:13" hidden="1" x14ac:dyDescent="0.25">
      <c r="E35" s="12"/>
      <c r="F35" s="12"/>
      <c r="G35" s="12"/>
      <c r="H35" s="12"/>
      <c r="I35" s="12"/>
      <c r="J35" s="12"/>
      <c r="K35" s="15"/>
      <c r="L35" s="18"/>
      <c r="M35" s="18"/>
    </row>
    <row r="36" spans="2:13" ht="18.75" customHeight="1" x14ac:dyDescent="0.25">
      <c r="E36" s="137" t="s">
        <v>24</v>
      </c>
      <c r="F36" s="137"/>
      <c r="G36" s="137"/>
      <c r="H36" s="137"/>
      <c r="I36" s="137"/>
      <c r="J36" s="137"/>
      <c r="K36" s="15"/>
      <c r="L36" s="18"/>
      <c r="M36" s="18"/>
    </row>
    <row r="37" spans="2:13" ht="14.25" customHeight="1" x14ac:dyDescent="0.25">
      <c r="E37" s="26" t="s">
        <v>6</v>
      </c>
      <c r="F37" s="101" t="s">
        <v>25</v>
      </c>
      <c r="G37" s="101"/>
      <c r="H37" s="101"/>
      <c r="I37" s="134" t="s">
        <v>26</v>
      </c>
      <c r="J37" s="134"/>
      <c r="K37" s="15"/>
      <c r="L37" s="18"/>
      <c r="M37" s="18"/>
    </row>
    <row r="38" spans="2:13" ht="27.75" customHeight="1" x14ac:dyDescent="0.25">
      <c r="E38" s="26" t="s">
        <v>23</v>
      </c>
      <c r="F38" s="84" t="str">
        <f>F18</f>
        <v>Текущий (капитальный) ремонт и обслуживание объектов централизованной системы водоснабжения за счет тарифных источников</v>
      </c>
      <c r="G38" s="84"/>
      <c r="H38" s="84"/>
      <c r="I38" s="136" t="str">
        <f>G14</f>
        <v>2026-2027 годы</v>
      </c>
      <c r="J38" s="136"/>
      <c r="K38" s="15"/>
      <c r="L38" s="18"/>
      <c r="M38" s="18"/>
    </row>
    <row r="39" spans="2:13" ht="26.25" customHeight="1" x14ac:dyDescent="0.25">
      <c r="E39" s="27">
        <v>2</v>
      </c>
      <c r="F39" s="84" t="s">
        <v>66</v>
      </c>
      <c r="G39" s="84"/>
      <c r="H39" s="84"/>
      <c r="I39" s="136"/>
      <c r="J39" s="136"/>
      <c r="K39" s="15"/>
      <c r="L39" s="18"/>
      <c r="M39" s="18"/>
    </row>
    <row r="40" spans="2:13" ht="66" customHeight="1" x14ac:dyDescent="0.25">
      <c r="E40" s="135" t="s">
        <v>53</v>
      </c>
      <c r="F40" s="135"/>
      <c r="G40" s="135"/>
      <c r="H40" s="135"/>
      <c r="I40" s="135"/>
      <c r="J40" s="135"/>
      <c r="K40" s="15"/>
      <c r="L40" s="18"/>
      <c r="M40" s="18"/>
    </row>
    <row r="41" spans="2:13" ht="12.75" customHeight="1" x14ac:dyDescent="0.25">
      <c r="E41" s="96" t="s">
        <v>6</v>
      </c>
      <c r="F41" s="102" t="s">
        <v>22</v>
      </c>
      <c r="G41" s="103"/>
      <c r="H41" s="96" t="s">
        <v>8</v>
      </c>
      <c r="I41" s="101" t="s">
        <v>9</v>
      </c>
      <c r="J41" s="101"/>
      <c r="K41" s="15"/>
      <c r="L41" s="18"/>
      <c r="M41" s="18"/>
    </row>
    <row r="42" spans="2:13" ht="13.5" customHeight="1" x14ac:dyDescent="0.25">
      <c r="E42" s="96"/>
      <c r="F42" s="104"/>
      <c r="G42" s="105"/>
      <c r="H42" s="96"/>
      <c r="I42" s="34" t="str">
        <f>I33</f>
        <v>2026 год</v>
      </c>
      <c r="J42" s="34" t="s">
        <v>71</v>
      </c>
      <c r="K42" s="15"/>
      <c r="L42" s="18"/>
      <c r="M42" s="18"/>
    </row>
    <row r="43" spans="2:13" ht="20.25" customHeight="1" x14ac:dyDescent="0.2">
      <c r="B43" s="1" t="e">
        <f>OR(B44,B45)</f>
        <v>#REF!</v>
      </c>
      <c r="C43" s="1" t="e">
        <f t="array" ref="C43">INDEX([1]Тарифы!$AB$86:$AB$108,MATCH(#REF!,[1]Тарифы!$Y$86:$Y$108,0))</f>
        <v>#REF!</v>
      </c>
      <c r="D43" s="1"/>
      <c r="E43" s="5">
        <v>1</v>
      </c>
      <c r="F43" s="123" t="s">
        <v>75</v>
      </c>
      <c r="G43" s="124"/>
      <c r="H43" s="124"/>
      <c r="I43" s="124"/>
      <c r="J43" s="124"/>
      <c r="K43" s="15"/>
      <c r="L43" s="18"/>
      <c r="M43" s="18"/>
    </row>
    <row r="44" spans="2:13" ht="16.5" customHeight="1" x14ac:dyDescent="0.2">
      <c r="B44" s="1" t="e">
        <f>AND($C43="Водоснабжение",$C44&lt;&gt;"Тариф на транспортировку воды",$C44&lt;&gt;"Тариф на техническую воду")</f>
        <v>#REF!</v>
      </c>
      <c r="C44" s="1" t="e">
        <f t="array" ref="C44">INDEX([1]Тарифы!$AC$86:$AC$108,MATCH(#REF!,[1]Тарифы!$Y$86:$Y$108,0))</f>
        <v>#REF!</v>
      </c>
      <c r="D44" s="1"/>
      <c r="E44" s="6" t="s">
        <v>28</v>
      </c>
      <c r="F44" s="109" t="s">
        <v>54</v>
      </c>
      <c r="G44" s="110"/>
      <c r="H44" s="7" t="s">
        <v>29</v>
      </c>
      <c r="I44" s="33">
        <v>0</v>
      </c>
      <c r="J44" s="33">
        <v>0</v>
      </c>
      <c r="K44" s="15"/>
      <c r="L44" s="18"/>
      <c r="M44" s="18"/>
    </row>
    <row r="45" spans="2:13" ht="16.5" customHeight="1" x14ac:dyDescent="0.2">
      <c r="B45" s="1" t="e">
        <f>AND($C43="Водоснабжение",OR(region_name&lt;&gt;"Ленинградская область",$C44&lt;&gt;"Тариф на транспортировку воды"),$C44&lt;&gt;"Тариф на техническую воду")</f>
        <v>#REF!</v>
      </c>
      <c r="E45" s="24" t="s">
        <v>30</v>
      </c>
      <c r="F45" s="109" t="s">
        <v>55</v>
      </c>
      <c r="G45" s="110"/>
      <c r="H45" s="8" t="s">
        <v>29</v>
      </c>
      <c r="I45" s="33">
        <v>0</v>
      </c>
      <c r="J45" s="33">
        <v>0</v>
      </c>
      <c r="K45" s="15"/>
      <c r="L45" s="18"/>
      <c r="M45" s="18"/>
    </row>
    <row r="46" spans="2:13" ht="16.5" customHeight="1" x14ac:dyDescent="0.2">
      <c r="B46" s="1" t="e">
        <f>B47</f>
        <v>#REF!</v>
      </c>
      <c r="E46" s="24">
        <v>2</v>
      </c>
      <c r="F46" s="123" t="s">
        <v>76</v>
      </c>
      <c r="G46" s="124"/>
      <c r="H46" s="124"/>
      <c r="I46" s="124"/>
      <c r="J46" s="124"/>
      <c r="K46" s="15"/>
      <c r="L46" s="18"/>
      <c r="M46" s="18"/>
    </row>
    <row r="47" spans="2:13" ht="15.75" customHeight="1" x14ac:dyDescent="0.2">
      <c r="B47" s="1" t="e">
        <f>$C43="Водоснабжение"</f>
        <v>#REF!</v>
      </c>
      <c r="E47" s="24" t="s">
        <v>32</v>
      </c>
      <c r="F47" s="109" t="s">
        <v>56</v>
      </c>
      <c r="G47" s="110"/>
      <c r="H47" s="8" t="s">
        <v>33</v>
      </c>
      <c r="I47" s="41">
        <v>7.0000000000000001E-3</v>
      </c>
      <c r="J47" s="41">
        <v>6.0000000000000001E-3</v>
      </c>
      <c r="K47" s="15"/>
      <c r="L47" s="18"/>
      <c r="M47" s="18"/>
    </row>
    <row r="48" spans="2:13" ht="15.75" customHeight="1" x14ac:dyDescent="0.2">
      <c r="B48" s="1" t="e">
        <f>OR(B49,#REF!)</f>
        <v>#REF!</v>
      </c>
      <c r="E48" s="24">
        <v>3</v>
      </c>
      <c r="F48" s="123" t="s">
        <v>35</v>
      </c>
      <c r="G48" s="124"/>
      <c r="H48" s="124"/>
      <c r="I48" s="124"/>
      <c r="J48" s="124"/>
      <c r="K48" s="15"/>
      <c r="L48" s="18"/>
      <c r="M48" s="18"/>
    </row>
    <row r="49" spans="2:13" ht="17.25" customHeight="1" x14ac:dyDescent="0.2">
      <c r="B49" s="1" t="e">
        <f>$C43="Водоснабжение"</f>
        <v>#REF!</v>
      </c>
      <c r="E49" s="31" t="s">
        <v>19</v>
      </c>
      <c r="F49" s="109" t="s">
        <v>57</v>
      </c>
      <c r="G49" s="110"/>
      <c r="H49" s="8" t="s">
        <v>29</v>
      </c>
      <c r="I49" s="35">
        <v>0</v>
      </c>
      <c r="J49" s="35">
        <v>0</v>
      </c>
      <c r="K49" s="15"/>
      <c r="L49" s="18"/>
      <c r="M49" s="18"/>
    </row>
    <row r="50" spans="2:13" ht="16.5" customHeight="1" x14ac:dyDescent="0.2">
      <c r="B50" s="1" t="e">
        <f>#REF!="Водоотведение"</f>
        <v>#REF!</v>
      </c>
      <c r="E50" s="9" t="s">
        <v>20</v>
      </c>
      <c r="F50" s="110" t="s">
        <v>58</v>
      </c>
      <c r="G50" s="110"/>
      <c r="H50" s="8" t="s">
        <v>62</v>
      </c>
      <c r="I50" s="42">
        <v>1.317532754305903</v>
      </c>
      <c r="J50" s="42">
        <v>1.317532754305903</v>
      </c>
      <c r="K50" s="15"/>
      <c r="L50" s="18"/>
      <c r="M50" s="18"/>
    </row>
    <row r="51" spans="2:13" s="19" customFormat="1" ht="19.5" customHeight="1" x14ac:dyDescent="0.2">
      <c r="B51" s="1"/>
      <c r="E51" s="138" t="s">
        <v>64</v>
      </c>
      <c r="F51" s="138"/>
      <c r="G51" s="138"/>
      <c r="H51" s="138"/>
      <c r="I51" s="138"/>
      <c r="J51" s="138"/>
      <c r="K51" s="20"/>
      <c r="L51" s="20"/>
      <c r="M51" s="20"/>
    </row>
    <row r="52" spans="2:13" ht="37.5" customHeight="1" x14ac:dyDescent="0.2">
      <c r="B52" s="1" t="b">
        <v>1</v>
      </c>
      <c r="E52" s="95" t="s">
        <v>36</v>
      </c>
      <c r="F52" s="95"/>
      <c r="G52" s="95"/>
      <c r="H52" s="95"/>
      <c r="I52" s="95"/>
      <c r="J52" s="95"/>
      <c r="K52" s="15"/>
      <c r="L52" s="18"/>
      <c r="M52" s="18"/>
    </row>
    <row r="53" spans="2:13" ht="12.75" customHeight="1" x14ac:dyDescent="0.2">
      <c r="B53" s="1" t="b">
        <v>1</v>
      </c>
      <c r="E53" s="118" t="s">
        <v>6</v>
      </c>
      <c r="F53" s="96" t="s">
        <v>22</v>
      </c>
      <c r="G53" s="96"/>
      <c r="H53" s="96"/>
      <c r="I53" s="101" t="s">
        <v>9</v>
      </c>
      <c r="J53" s="101"/>
      <c r="K53" s="15"/>
      <c r="L53" s="18"/>
      <c r="M53" s="18"/>
    </row>
    <row r="54" spans="2:13" ht="15" customHeight="1" x14ac:dyDescent="0.2">
      <c r="B54" s="1" t="b">
        <v>1</v>
      </c>
      <c r="E54" s="118"/>
      <c r="F54" s="96"/>
      <c r="G54" s="96"/>
      <c r="H54" s="96"/>
      <c r="I54" s="34" t="str">
        <f>I42</f>
        <v>2026 год</v>
      </c>
      <c r="J54" s="34" t="s">
        <v>71</v>
      </c>
      <c r="K54" s="15"/>
      <c r="L54" s="18"/>
      <c r="M54" s="18"/>
    </row>
    <row r="55" spans="2:13" ht="12" customHeight="1" x14ac:dyDescent="0.2">
      <c r="B55" s="1" t="e">
        <f>B43</f>
        <v>#REF!</v>
      </c>
      <c r="C55" s="1" t="e">
        <f t="array" ref="C55">INDEX([1]Тарифы!$AB$86:$AB$108,MATCH($C56,[1]Тарифы!$Y$86:$Y$108,0))</f>
        <v>#REF!</v>
      </c>
      <c r="D55" s="1"/>
      <c r="E55" s="5">
        <f>E43</f>
        <v>1</v>
      </c>
      <c r="F55" s="123" t="s">
        <v>27</v>
      </c>
      <c r="G55" s="124"/>
      <c r="H55" s="124"/>
      <c r="I55" s="124"/>
      <c r="J55" s="124"/>
      <c r="K55" s="15"/>
      <c r="L55" s="18"/>
      <c r="M55" s="18"/>
    </row>
    <row r="56" spans="2:13" ht="12" customHeight="1" x14ac:dyDescent="0.2">
      <c r="B56" s="1" t="e">
        <f>B44</f>
        <v>#REF!</v>
      </c>
      <c r="C56" s="1" t="e">
        <f t="array" ref="C56">INDEX([1]Тарифы!$Y$86:$Y$108,MATCH(#REF!,[1]Тарифы!$X$86:$X$108,0))</f>
        <v>#REF!</v>
      </c>
      <c r="D56" s="1"/>
      <c r="E56" s="6" t="str">
        <f>E44</f>
        <v>1.1</v>
      </c>
      <c r="F56" s="127" t="str">
        <f>F44</f>
        <v>подпункт "а" пункта 10 приказа Минстроя России от 04.04.2014 № 162/пр</v>
      </c>
      <c r="G56" s="128"/>
      <c r="H56" s="8" t="s">
        <v>29</v>
      </c>
      <c r="I56" s="43">
        <v>0</v>
      </c>
      <c r="J56" s="43">
        <v>0</v>
      </c>
      <c r="K56" s="15"/>
      <c r="L56" s="18"/>
      <c r="M56" s="18"/>
    </row>
    <row r="57" spans="2:13" ht="12" customHeight="1" x14ac:dyDescent="0.2">
      <c r="B57" s="1" t="e">
        <f>B56</f>
        <v>#REF!</v>
      </c>
      <c r="E57" s="24"/>
      <c r="F57" s="115" t="s">
        <v>37</v>
      </c>
      <c r="G57" s="115"/>
      <c r="H57" s="10"/>
      <c r="I57" s="43"/>
      <c r="J57" s="43"/>
      <c r="K57" s="15"/>
      <c r="L57" s="18"/>
      <c r="M57" s="18"/>
    </row>
    <row r="58" spans="2:13" ht="12" customHeight="1" x14ac:dyDescent="0.2">
      <c r="B58" s="1" t="e">
        <f>B45</f>
        <v>#REF!</v>
      </c>
      <c r="E58" s="24" t="str">
        <f>E45</f>
        <v>1.2</v>
      </c>
      <c r="F58" s="129" t="str">
        <f>F45</f>
        <v>подпункт "б" пункта 10 приказа Минстроя России от 04.04.2014 № 162/пр</v>
      </c>
      <c r="G58" s="129"/>
      <c r="H58" s="8" t="s">
        <v>29</v>
      </c>
      <c r="I58" s="43">
        <v>0</v>
      </c>
      <c r="J58" s="43">
        <v>0</v>
      </c>
      <c r="K58" s="15"/>
      <c r="L58" s="18"/>
      <c r="M58" s="18"/>
    </row>
    <row r="59" spans="2:13" ht="12" customHeight="1" x14ac:dyDescent="0.2">
      <c r="B59" s="1" t="e">
        <f>B58</f>
        <v>#REF!</v>
      </c>
      <c r="E59" s="24"/>
      <c r="F59" s="115" t="s">
        <v>37</v>
      </c>
      <c r="G59" s="115"/>
      <c r="H59" s="10"/>
      <c r="I59" s="43"/>
      <c r="J59" s="43"/>
      <c r="K59" s="15"/>
      <c r="L59" s="18"/>
      <c r="M59" s="18"/>
    </row>
    <row r="60" spans="2:13" ht="12" customHeight="1" x14ac:dyDescent="0.2">
      <c r="B60" s="1" t="e">
        <f>B46</f>
        <v>#REF!</v>
      </c>
      <c r="E60" s="24">
        <f>E46</f>
        <v>2</v>
      </c>
      <c r="F60" s="84" t="s">
        <v>31</v>
      </c>
      <c r="G60" s="85"/>
      <c r="H60" s="85"/>
      <c r="I60" s="85"/>
      <c r="J60" s="85"/>
      <c r="K60" s="15"/>
      <c r="L60" s="18"/>
      <c r="M60" s="18"/>
    </row>
    <row r="61" spans="2:13" ht="12" customHeight="1" x14ac:dyDescent="0.2">
      <c r="B61" s="1" t="e">
        <f>B47</f>
        <v>#REF!</v>
      </c>
      <c r="E61" s="24" t="str">
        <f>E47</f>
        <v>2.1</v>
      </c>
      <c r="F61" s="109" t="str">
        <f>F47</f>
        <v>пункт 11 приказа Минстроя России от 04.04.2014 № 162/пр</v>
      </c>
      <c r="G61" s="130"/>
      <c r="H61" s="8" t="s">
        <v>33</v>
      </c>
      <c r="I61" s="44">
        <f>I47</f>
        <v>7.0000000000000001E-3</v>
      </c>
      <c r="J61" s="44">
        <f>J47</f>
        <v>6.0000000000000001E-3</v>
      </c>
      <c r="K61" s="15"/>
      <c r="L61" s="18"/>
      <c r="M61" s="18"/>
    </row>
    <row r="62" spans="2:13" ht="12" customHeight="1" x14ac:dyDescent="0.2">
      <c r="B62" s="1" t="e">
        <f>B61</f>
        <v>#REF!</v>
      </c>
      <c r="E62" s="24"/>
      <c r="F62" s="115" t="s">
        <v>37</v>
      </c>
      <c r="G62" s="115"/>
      <c r="H62" s="10"/>
      <c r="I62" s="32"/>
      <c r="J62" s="32"/>
      <c r="K62" s="15"/>
      <c r="L62" s="18"/>
      <c r="M62" s="18"/>
    </row>
    <row r="63" spans="2:13" ht="12" customHeight="1" x14ac:dyDescent="0.2">
      <c r="B63" s="1" t="e">
        <f>B48</f>
        <v>#REF!</v>
      </c>
      <c r="E63" s="24">
        <f>E48</f>
        <v>3</v>
      </c>
      <c r="F63" s="84" t="s">
        <v>35</v>
      </c>
      <c r="G63" s="85"/>
      <c r="H63" s="85"/>
      <c r="I63" s="85"/>
      <c r="J63" s="85"/>
      <c r="K63" s="15"/>
      <c r="L63" s="18"/>
      <c r="M63" s="18"/>
    </row>
    <row r="64" spans="2:13" ht="12" customHeight="1" x14ac:dyDescent="0.2">
      <c r="B64" s="1" t="e">
        <f>B49</f>
        <v>#REF!</v>
      </c>
      <c r="E64" s="24" t="str">
        <f>E49</f>
        <v>3.1</v>
      </c>
      <c r="F64" s="109" t="str">
        <f>F49</f>
        <v>подпункт "а" пункта 13 приказа Минстроя России от 04.04.2014 № 162/пр</v>
      </c>
      <c r="G64" s="130"/>
      <c r="H64" s="8" t="s">
        <v>29</v>
      </c>
      <c r="I64" s="32">
        <v>0</v>
      </c>
      <c r="J64" s="32">
        <v>0</v>
      </c>
      <c r="K64" s="15"/>
      <c r="L64" s="18"/>
      <c r="M64" s="18"/>
    </row>
    <row r="65" spans="2:13" ht="12" customHeight="1" x14ac:dyDescent="0.2">
      <c r="B65" s="1" t="e">
        <f>B64</f>
        <v>#REF!</v>
      </c>
      <c r="E65" s="11"/>
      <c r="F65" s="120" t="s">
        <v>37</v>
      </c>
      <c r="G65" s="121"/>
      <c r="H65" s="10"/>
      <c r="I65" s="32"/>
      <c r="J65" s="32"/>
      <c r="K65" s="15"/>
      <c r="L65" s="18"/>
      <c r="M65" s="18"/>
    </row>
    <row r="66" spans="2:13" ht="12" customHeight="1" x14ac:dyDescent="0.2">
      <c r="B66" s="1" t="e">
        <f>#REF!</f>
        <v>#REF!</v>
      </c>
      <c r="E66" s="9" t="s">
        <v>20</v>
      </c>
      <c r="F66" s="109" t="str">
        <f>F50</f>
        <v>подпункт "б" пункта 13 приказа Минстроя России от 04.04.2014 № 162/пр</v>
      </c>
      <c r="G66" s="130"/>
      <c r="H66" s="8" t="s">
        <v>62</v>
      </c>
      <c r="I66" s="32">
        <f>I50</f>
        <v>1.317532754305903</v>
      </c>
      <c r="J66" s="32">
        <f>J50</f>
        <v>1.317532754305903</v>
      </c>
      <c r="K66" s="15"/>
      <c r="L66" s="18"/>
      <c r="M66" s="18"/>
    </row>
    <row r="67" spans="2:13" ht="12" customHeight="1" x14ac:dyDescent="0.2">
      <c r="B67" s="1" t="e">
        <f>B66</f>
        <v>#REF!</v>
      </c>
      <c r="E67" s="9"/>
      <c r="F67" s="115" t="s">
        <v>37</v>
      </c>
      <c r="G67" s="115"/>
      <c r="H67" s="10"/>
      <c r="I67" s="32"/>
      <c r="J67" s="32"/>
      <c r="K67" s="15"/>
      <c r="L67" s="18"/>
      <c r="M67" s="18"/>
    </row>
    <row r="68" spans="2:13" ht="16.5" customHeight="1" x14ac:dyDescent="0.25">
      <c r="E68" s="95" t="s">
        <v>39</v>
      </c>
      <c r="F68" s="95"/>
      <c r="G68" s="95"/>
      <c r="H68" s="95"/>
      <c r="I68" s="95"/>
      <c r="J68" s="95"/>
      <c r="K68" s="15"/>
      <c r="L68" s="18"/>
      <c r="M68" s="18"/>
    </row>
    <row r="69" spans="2:13" ht="24.75" customHeight="1" x14ac:dyDescent="0.25">
      <c r="E69" s="22" t="s">
        <v>6</v>
      </c>
      <c r="F69" s="126" t="s">
        <v>22</v>
      </c>
      <c r="G69" s="126"/>
      <c r="H69" s="23" t="s">
        <v>8</v>
      </c>
      <c r="I69" s="25" t="s">
        <v>72</v>
      </c>
      <c r="J69" s="25" t="s">
        <v>73</v>
      </c>
      <c r="K69" s="15"/>
      <c r="L69" s="18"/>
      <c r="M69" s="18"/>
    </row>
    <row r="70" spans="2:13" ht="16.5" customHeight="1" x14ac:dyDescent="0.25">
      <c r="E70" s="22" t="s">
        <v>23</v>
      </c>
      <c r="F70" s="114" t="s">
        <v>65</v>
      </c>
      <c r="G70" s="114"/>
      <c r="H70" s="22" t="s">
        <v>40</v>
      </c>
      <c r="I70" s="16">
        <v>0</v>
      </c>
      <c r="J70" s="16">
        <v>0</v>
      </c>
      <c r="K70" s="15"/>
      <c r="L70" s="18"/>
      <c r="M70" s="18"/>
    </row>
    <row r="71" spans="2:13" ht="14.25" customHeight="1" x14ac:dyDescent="0.25">
      <c r="E71" s="22" t="s">
        <v>11</v>
      </c>
      <c r="F71" s="114" t="s">
        <v>48</v>
      </c>
      <c r="G71" s="114"/>
      <c r="H71" s="114"/>
      <c r="I71" s="114"/>
      <c r="J71" s="114"/>
      <c r="K71" s="15"/>
      <c r="L71" s="18"/>
      <c r="M71" s="18"/>
    </row>
    <row r="72" spans="2:13" ht="13.5" customHeight="1" x14ac:dyDescent="0.25">
      <c r="E72" s="22" t="s">
        <v>32</v>
      </c>
      <c r="F72" s="119" t="str">
        <f>F56</f>
        <v>подпункт "а" пункта 10 приказа Минстроя России от 04.04.2014 № 162/пр</v>
      </c>
      <c r="G72" s="119"/>
      <c r="H72" s="22" t="s">
        <v>29</v>
      </c>
      <c r="I72" s="13" t="s">
        <v>60</v>
      </c>
      <c r="J72" s="13" t="s">
        <v>60</v>
      </c>
      <c r="K72" s="15"/>
      <c r="L72" s="18"/>
      <c r="M72" s="18"/>
    </row>
    <row r="73" spans="2:13" ht="11.25" customHeight="1" x14ac:dyDescent="0.25">
      <c r="E73" s="22" t="s">
        <v>34</v>
      </c>
      <c r="F73" s="119" t="str">
        <f>F58</f>
        <v>подпункт "б" пункта 10 приказа Минстроя России от 04.04.2014 № 162/пр</v>
      </c>
      <c r="G73" s="119"/>
      <c r="H73" s="22" t="s">
        <v>29</v>
      </c>
      <c r="I73" s="13" t="s">
        <v>60</v>
      </c>
      <c r="J73" s="13" t="s">
        <v>60</v>
      </c>
      <c r="K73" s="15"/>
      <c r="L73" s="18"/>
      <c r="M73" s="18"/>
    </row>
    <row r="74" spans="2:13" ht="14.25" customHeight="1" x14ac:dyDescent="0.25">
      <c r="E74" s="22" t="s">
        <v>107</v>
      </c>
      <c r="F74" s="119" t="str">
        <f>F61</f>
        <v>пункт 11 приказа Минстроя России от 04.04.2014 № 162/пр</v>
      </c>
      <c r="G74" s="119"/>
      <c r="H74" s="22" t="s">
        <v>29</v>
      </c>
      <c r="I74" s="13" t="s">
        <v>60</v>
      </c>
      <c r="J74" s="13" t="s">
        <v>60</v>
      </c>
      <c r="K74" s="15"/>
      <c r="L74" s="18"/>
      <c r="M74" s="18"/>
    </row>
    <row r="75" spans="2:13" ht="12.75" customHeight="1" x14ac:dyDescent="0.25">
      <c r="E75" s="95" t="s">
        <v>41</v>
      </c>
      <c r="F75" s="95"/>
      <c r="G75" s="95"/>
      <c r="H75" s="95"/>
      <c r="I75" s="95"/>
      <c r="J75" s="95"/>
      <c r="K75" s="15"/>
      <c r="L75" s="18"/>
      <c r="M75" s="18"/>
    </row>
    <row r="76" spans="2:13" ht="11.25" customHeight="1" x14ac:dyDescent="0.25">
      <c r="E76" s="96" t="s">
        <v>6</v>
      </c>
      <c r="F76" s="96" t="s">
        <v>42</v>
      </c>
      <c r="G76" s="122"/>
      <c r="H76" s="96" t="s">
        <v>8</v>
      </c>
      <c r="I76" s="116" t="s">
        <v>9</v>
      </c>
      <c r="J76" s="117"/>
      <c r="K76" s="15"/>
      <c r="L76" s="18"/>
      <c r="M76" s="18"/>
    </row>
    <row r="77" spans="2:13" ht="15" customHeight="1" x14ac:dyDescent="0.25">
      <c r="E77" s="96"/>
      <c r="F77" s="122"/>
      <c r="G77" s="122"/>
      <c r="H77" s="122"/>
      <c r="I77" s="38" t="str">
        <f>I42</f>
        <v>2026 год</v>
      </c>
      <c r="J77" s="39" t="s">
        <v>71</v>
      </c>
      <c r="K77" s="15"/>
      <c r="L77" s="18"/>
      <c r="M77" s="18"/>
    </row>
    <row r="78" spans="2:13" ht="23.25" customHeight="1" x14ac:dyDescent="0.25">
      <c r="E78" s="27">
        <v>1</v>
      </c>
      <c r="F78" s="131" t="s">
        <v>43</v>
      </c>
      <c r="G78" s="131"/>
      <c r="H78" s="14" t="s">
        <v>10</v>
      </c>
      <c r="I78" s="38" t="s">
        <v>38</v>
      </c>
      <c r="J78" s="39" t="s">
        <v>38</v>
      </c>
      <c r="K78" s="15"/>
      <c r="L78" s="18"/>
      <c r="M78" s="18"/>
    </row>
    <row r="79" spans="2:13" ht="11.25" customHeight="1" x14ac:dyDescent="0.25">
      <c r="K79" s="18"/>
      <c r="L79" s="18"/>
      <c r="M79" s="18"/>
    </row>
    <row r="80" spans="2:13" ht="11.25" customHeight="1" x14ac:dyDescent="0.25">
      <c r="K80" s="18"/>
      <c r="L80" s="18"/>
      <c r="M80" s="18"/>
    </row>
    <row r="81" spans="5:13" ht="44.25" customHeight="1" x14ac:dyDescent="0.25">
      <c r="E81" s="125" t="s">
        <v>59</v>
      </c>
      <c r="F81" s="125"/>
      <c r="G81" s="125"/>
      <c r="H81" s="125"/>
      <c r="I81" s="125"/>
      <c r="J81" s="125"/>
      <c r="K81" s="18"/>
      <c r="L81" s="18"/>
      <c r="M81" s="18"/>
    </row>
    <row r="82" spans="5:13" ht="24.75" customHeight="1" x14ac:dyDescent="0.25">
      <c r="E82" s="125"/>
      <c r="F82" s="125"/>
      <c r="G82" s="125"/>
      <c r="H82" s="125"/>
      <c r="I82" s="125"/>
      <c r="J82" s="125"/>
    </row>
    <row r="83" spans="5:13" ht="27" customHeight="1" x14ac:dyDescent="0.25"/>
  </sheetData>
  <mergeCells count="94">
    <mergeCell ref="E36:J36"/>
    <mergeCell ref="F50:G50"/>
    <mergeCell ref="I53:J53"/>
    <mergeCell ref="F46:J46"/>
    <mergeCell ref="F47:G47"/>
    <mergeCell ref="F48:J48"/>
    <mergeCell ref="E51:J51"/>
    <mergeCell ref="E52:J52"/>
    <mergeCell ref="F49:G49"/>
    <mergeCell ref="F78:G78"/>
    <mergeCell ref="H4:J4"/>
    <mergeCell ref="I23:J23"/>
    <mergeCell ref="I24:J24"/>
    <mergeCell ref="I25:J25"/>
    <mergeCell ref="F43:J43"/>
    <mergeCell ref="F38:H38"/>
    <mergeCell ref="I37:J37"/>
    <mergeCell ref="F39:H39"/>
    <mergeCell ref="E40:J40"/>
    <mergeCell ref="E41:E42"/>
    <mergeCell ref="F41:G42"/>
    <mergeCell ref="H41:H42"/>
    <mergeCell ref="I38:J39"/>
    <mergeCell ref="I41:J41"/>
    <mergeCell ref="F34:G34"/>
    <mergeCell ref="F55:J55"/>
    <mergeCell ref="F44:G44"/>
    <mergeCell ref="F45:G45"/>
    <mergeCell ref="E81:J82"/>
    <mergeCell ref="E68:J68"/>
    <mergeCell ref="F69:G69"/>
    <mergeCell ref="F56:G56"/>
    <mergeCell ref="F57:G57"/>
    <mergeCell ref="F58:G58"/>
    <mergeCell ref="F59:G59"/>
    <mergeCell ref="F60:J60"/>
    <mergeCell ref="F64:G64"/>
    <mergeCell ref="F66:G66"/>
    <mergeCell ref="F61:G61"/>
    <mergeCell ref="F62:G62"/>
    <mergeCell ref="F63:J63"/>
    <mergeCell ref="E30:J30"/>
    <mergeCell ref="F70:G70"/>
    <mergeCell ref="F67:G67"/>
    <mergeCell ref="I76:J76"/>
    <mergeCell ref="E53:E54"/>
    <mergeCell ref="F53:G54"/>
    <mergeCell ref="H53:H54"/>
    <mergeCell ref="F72:G72"/>
    <mergeCell ref="F65:G65"/>
    <mergeCell ref="F73:G73"/>
    <mergeCell ref="F74:G74"/>
    <mergeCell ref="E75:J75"/>
    <mergeCell ref="E76:E77"/>
    <mergeCell ref="F76:G77"/>
    <mergeCell ref="H76:H77"/>
    <mergeCell ref="F71:J71"/>
    <mergeCell ref="F16:G17"/>
    <mergeCell ref="H16:H17"/>
    <mergeCell ref="I16:J16"/>
    <mergeCell ref="F18:G18"/>
    <mergeCell ref="F37:H37"/>
    <mergeCell ref="F24:G24"/>
    <mergeCell ref="F29:G29"/>
    <mergeCell ref="E31:J31"/>
    <mergeCell ref="E32:E33"/>
    <mergeCell ref="F32:G33"/>
    <mergeCell ref="H32:H33"/>
    <mergeCell ref="I32:J32"/>
    <mergeCell ref="F26:G26"/>
    <mergeCell ref="F27:G27"/>
    <mergeCell ref="F28:G28"/>
    <mergeCell ref="F25:G25"/>
    <mergeCell ref="E20:J20"/>
    <mergeCell ref="E21:E22"/>
    <mergeCell ref="F21:G22"/>
    <mergeCell ref="H21:H22"/>
    <mergeCell ref="I21:J21"/>
    <mergeCell ref="F23:G23"/>
    <mergeCell ref="F19:G19"/>
    <mergeCell ref="E7:J8"/>
    <mergeCell ref="E10:F10"/>
    <mergeCell ref="G10:J10"/>
    <mergeCell ref="E11:F11"/>
    <mergeCell ref="G11:J11"/>
    <mergeCell ref="E9:J9"/>
    <mergeCell ref="E12:F12"/>
    <mergeCell ref="G12:J12"/>
    <mergeCell ref="E13:F13"/>
    <mergeCell ref="G13:J13"/>
    <mergeCell ref="E14:F14"/>
    <mergeCell ref="G14:J14"/>
    <mergeCell ref="E15:J15"/>
    <mergeCell ref="E16:E17"/>
  </mergeCells>
  <phoneticPr fontId="7" type="noConversion"/>
  <pageMargins left="0.98425196850393704" right="0.78740157480314965" top="1.1811023622047245" bottom="0.78740157480314965" header="0.31496062992125984" footer="0.31496062992125984"/>
  <pageSetup paperSize="9" scale="85" fitToHeight="3" orientation="landscape" r:id="rId1"/>
  <headerFooter differentFirst="1"/>
  <rowBreaks count="2" manualBreakCount="2">
    <brk id="29" min="2" max="9" man="1"/>
    <brk id="50" min="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"/>
  <sheetViews>
    <sheetView view="pageBreakPreview" zoomScale="75" zoomScaleNormal="100" zoomScaleSheetLayoutView="75" workbookViewId="0">
      <selection activeCell="F20" sqref="F20:G21"/>
    </sheetView>
  </sheetViews>
  <sheetFormatPr defaultRowHeight="15" x14ac:dyDescent="0.25"/>
  <cols>
    <col min="1" max="1" width="8.42578125" style="19" customWidth="1"/>
    <col min="2" max="3" width="10.7109375" style="19" hidden="1" customWidth="1"/>
    <col min="4" max="4" width="8" hidden="1" customWidth="1"/>
    <col min="5" max="5" width="10.5703125" style="19" customWidth="1"/>
    <col min="6" max="6" width="44.28515625" style="19" customWidth="1"/>
    <col min="7" max="7" width="40.42578125" style="19" customWidth="1"/>
    <col min="8" max="8" width="14.140625" style="19" customWidth="1"/>
    <col min="9" max="9" width="16.42578125" style="19" customWidth="1"/>
    <col min="10" max="10" width="17.140625" style="19" customWidth="1"/>
    <col min="11" max="11" width="9.7109375" style="19" customWidth="1"/>
    <col min="12" max="12" width="28.85546875" style="19" hidden="1" customWidth="1"/>
    <col min="13" max="16384" width="9.140625" style="19"/>
  </cols>
  <sheetData>
    <row r="1" spans="2:11" ht="32.25" customHeight="1" x14ac:dyDescent="0.25">
      <c r="D1" s="45"/>
      <c r="H1" s="28" t="s">
        <v>78</v>
      </c>
    </row>
    <row r="2" spans="2:11" ht="20.25" x14ac:dyDescent="0.25">
      <c r="D2" s="45"/>
      <c r="H2" s="28" t="s">
        <v>50</v>
      </c>
    </row>
    <row r="3" spans="2:11" ht="22.5" customHeight="1" x14ac:dyDescent="0.25">
      <c r="D3" s="45"/>
      <c r="H3" s="28" t="s">
        <v>51</v>
      </c>
    </row>
    <row r="4" spans="2:11" ht="23.25" customHeight="1" x14ac:dyDescent="0.25">
      <c r="D4" s="45"/>
      <c r="H4" s="28" t="s">
        <v>111</v>
      </c>
      <c r="K4" s="46"/>
    </row>
    <row r="5" spans="2:11" ht="8.25" hidden="1" customHeight="1" x14ac:dyDescent="0.25">
      <c r="D5" s="45"/>
      <c r="K5" s="46"/>
    </row>
    <row r="6" spans="2:11" ht="8.25" customHeight="1" x14ac:dyDescent="0.25">
      <c r="D6" s="45"/>
    </row>
    <row r="7" spans="2:11" ht="100.5" customHeight="1" x14ac:dyDescent="0.25">
      <c r="D7" s="45"/>
      <c r="E7" s="139" t="s">
        <v>105</v>
      </c>
      <c r="F7" s="139"/>
      <c r="G7" s="139"/>
      <c r="H7" s="139"/>
      <c r="I7" s="139"/>
      <c r="J7" s="139"/>
    </row>
    <row r="8" spans="2:11" ht="21.75" customHeight="1" x14ac:dyDescent="0.25">
      <c r="D8" s="45"/>
      <c r="E8" s="140" t="s">
        <v>0</v>
      </c>
      <c r="F8" s="140"/>
      <c r="G8" s="140"/>
      <c r="H8" s="140"/>
      <c r="I8" s="140"/>
      <c r="J8" s="140"/>
    </row>
    <row r="9" spans="2:11" ht="18" customHeight="1" x14ac:dyDescent="0.25">
      <c r="D9" s="45"/>
      <c r="E9" s="141" t="s">
        <v>1</v>
      </c>
      <c r="F9" s="141"/>
      <c r="G9" s="142" t="s">
        <v>69</v>
      </c>
      <c r="H9" s="142"/>
      <c r="I9" s="142"/>
      <c r="J9" s="142"/>
    </row>
    <row r="10" spans="2:11" ht="18" customHeight="1" x14ac:dyDescent="0.25">
      <c r="D10" s="45"/>
      <c r="E10" s="143" t="s">
        <v>2</v>
      </c>
      <c r="F10" s="143"/>
      <c r="G10" s="142" t="s">
        <v>70</v>
      </c>
      <c r="H10" s="142"/>
      <c r="I10" s="142"/>
      <c r="J10" s="142"/>
    </row>
    <row r="11" spans="2:11" ht="18.75" customHeight="1" x14ac:dyDescent="0.25">
      <c r="D11" s="45"/>
      <c r="E11" s="141" t="s">
        <v>3</v>
      </c>
      <c r="F11" s="141"/>
      <c r="G11" s="142" t="s">
        <v>4</v>
      </c>
      <c r="H11" s="142"/>
      <c r="I11" s="142"/>
      <c r="J11" s="142"/>
    </row>
    <row r="12" spans="2:11" ht="16.5" customHeight="1" x14ac:dyDescent="0.25">
      <c r="D12" s="45"/>
      <c r="E12" s="143" t="s">
        <v>2</v>
      </c>
      <c r="F12" s="143"/>
      <c r="G12" s="142" t="s">
        <v>79</v>
      </c>
      <c r="H12" s="142"/>
      <c r="I12" s="142"/>
      <c r="J12" s="142"/>
    </row>
    <row r="13" spans="2:11" ht="22.5" customHeight="1" x14ac:dyDescent="0.25">
      <c r="D13" s="45"/>
      <c r="E13" s="141" t="s">
        <v>5</v>
      </c>
      <c r="F13" s="141"/>
      <c r="G13" s="145" t="s">
        <v>74</v>
      </c>
      <c r="H13" s="145"/>
      <c r="I13" s="145"/>
      <c r="J13" s="145"/>
    </row>
    <row r="14" spans="2:11" ht="42.75" customHeight="1" x14ac:dyDescent="0.25">
      <c r="B14" s="1" t="b">
        <f>REGULATION_METHODS&lt;&gt;"Метод сравнения аналогов"</f>
        <v>1</v>
      </c>
      <c r="D14" s="45"/>
      <c r="E14" s="146" t="s">
        <v>80</v>
      </c>
      <c r="F14" s="146"/>
      <c r="G14" s="146"/>
      <c r="H14" s="146"/>
      <c r="I14" s="146"/>
      <c r="J14" s="146"/>
    </row>
    <row r="15" spans="2:11" ht="15" customHeight="1" x14ac:dyDescent="0.25">
      <c r="B15" s="1" t="e">
        <f>#REF!</f>
        <v>#REF!</v>
      </c>
      <c r="D15" s="45"/>
      <c r="E15" s="147" t="s">
        <v>6</v>
      </c>
      <c r="F15" s="148" t="s">
        <v>7</v>
      </c>
      <c r="G15" s="148"/>
      <c r="H15" s="149" t="s">
        <v>8</v>
      </c>
      <c r="I15" s="150" t="s">
        <v>9</v>
      </c>
      <c r="J15" s="150"/>
    </row>
    <row r="16" spans="2:11" ht="18" customHeight="1" x14ac:dyDescent="0.25">
      <c r="B16" s="1" t="b">
        <f>B14</f>
        <v>1</v>
      </c>
      <c r="D16" s="45"/>
      <c r="E16" s="147"/>
      <c r="F16" s="148"/>
      <c r="G16" s="148"/>
      <c r="H16" s="149"/>
      <c r="I16" s="47" t="s">
        <v>68</v>
      </c>
      <c r="J16" s="48" t="s">
        <v>71</v>
      </c>
    </row>
    <row r="17" spans="1:17" ht="27.75" customHeight="1" x14ac:dyDescent="0.25">
      <c r="B17" s="1" t="e">
        <f>#REF!</f>
        <v>#REF!</v>
      </c>
      <c r="D17" s="45"/>
      <c r="E17" s="50">
        <v>1</v>
      </c>
      <c r="F17" s="144" t="s">
        <v>81</v>
      </c>
      <c r="G17" s="144"/>
      <c r="H17" s="51" t="s">
        <v>10</v>
      </c>
      <c r="I17" s="52">
        <v>3052.43</v>
      </c>
      <c r="J17" s="52">
        <v>3182.74</v>
      </c>
      <c r="Q17" s="4" t="s">
        <v>82</v>
      </c>
    </row>
    <row r="18" spans="1:17" ht="25.5" customHeight="1" x14ac:dyDescent="0.25">
      <c r="B18" s="1" t="e">
        <f>#REF!</f>
        <v>#REF!</v>
      </c>
      <c r="D18" s="45"/>
      <c r="E18" s="50" t="s">
        <v>11</v>
      </c>
      <c r="F18" s="144" t="s">
        <v>83</v>
      </c>
      <c r="G18" s="144"/>
      <c r="H18" s="51" t="s">
        <v>10</v>
      </c>
      <c r="I18" s="52">
        <v>133.22999999999999</v>
      </c>
      <c r="J18" s="52">
        <v>137.18</v>
      </c>
      <c r="O18" s="2" t="s">
        <v>84</v>
      </c>
    </row>
    <row r="19" spans="1:17" ht="18.75" customHeight="1" x14ac:dyDescent="0.25">
      <c r="B19" s="1" t="b">
        <v>1</v>
      </c>
      <c r="D19" s="45"/>
      <c r="E19" s="140" t="s">
        <v>108</v>
      </c>
      <c r="F19" s="140"/>
      <c r="G19" s="140"/>
      <c r="H19" s="140"/>
      <c r="I19" s="140"/>
      <c r="J19" s="140"/>
    </row>
    <row r="20" spans="1:17" ht="18" customHeight="1" x14ac:dyDescent="0.25">
      <c r="A20" s="1"/>
      <c r="B20" s="1" t="e">
        <f>#REF!</f>
        <v>#REF!</v>
      </c>
      <c r="C20" s="1" t="e">
        <f t="array" ref="C20">INDEX([2]Тарифы!$Y$86:$Y$108,MATCH(#REF!,[2]Тарифы!$X$86:$X$108,0))</f>
        <v>#REF!</v>
      </c>
      <c r="D20" s="45"/>
      <c r="E20" s="147" t="s">
        <v>6</v>
      </c>
      <c r="F20" s="152" t="s">
        <v>14</v>
      </c>
      <c r="G20" s="152"/>
      <c r="H20" s="147" t="s">
        <v>8</v>
      </c>
      <c r="I20" s="150" t="s">
        <v>9</v>
      </c>
      <c r="J20" s="150"/>
    </row>
    <row r="21" spans="1:17" ht="18.75" customHeight="1" x14ac:dyDescent="0.25">
      <c r="B21" s="1" t="e">
        <f>B20</f>
        <v>#REF!</v>
      </c>
      <c r="D21" s="45"/>
      <c r="E21" s="147"/>
      <c r="F21" s="152"/>
      <c r="G21" s="152"/>
      <c r="H21" s="147"/>
      <c r="I21" s="47" t="s">
        <v>68</v>
      </c>
      <c r="J21" s="48" t="s">
        <v>71</v>
      </c>
    </row>
    <row r="22" spans="1:17" ht="15.75" customHeight="1" x14ac:dyDescent="0.25">
      <c r="B22" s="1" t="e">
        <f t="array" ref="B22">AND(#REF!,INDEX([2]Тарифы!$AC$86:$AC$108,MATCH($C20,[2]Тарифы!$Y$86:$Y$108,0))&lt;&gt;"Тариф на транспортировку воды")</f>
        <v>#REF!</v>
      </c>
      <c r="D22" s="45"/>
      <c r="E22" s="53">
        <v>1</v>
      </c>
      <c r="F22" s="144" t="s">
        <v>106</v>
      </c>
      <c r="G22" s="144"/>
      <c r="H22" s="54" t="s">
        <v>15</v>
      </c>
      <c r="I22" s="52">
        <f>I24</f>
        <v>97.3</v>
      </c>
      <c r="J22" s="52">
        <f>I22</f>
        <v>97.3</v>
      </c>
    </row>
    <row r="23" spans="1:17" ht="15.75" hidden="1" customHeight="1" x14ac:dyDescent="0.25">
      <c r="B23" s="1" t="e">
        <f>#REF!</f>
        <v>#REF!</v>
      </c>
      <c r="D23" s="45"/>
      <c r="E23" s="53">
        <f>COUNT(E20:E22)+1</f>
        <v>2</v>
      </c>
      <c r="F23" s="144" t="s">
        <v>85</v>
      </c>
      <c r="G23" s="144"/>
      <c r="H23" s="54" t="s">
        <v>15</v>
      </c>
      <c r="I23" s="52">
        <f>'[3]Расчет тарифа мет. инд. 5 лет'!W20</f>
        <v>0</v>
      </c>
      <c r="J23" s="52">
        <f t="shared" ref="J23:J26" si="0">I23</f>
        <v>0</v>
      </c>
    </row>
    <row r="24" spans="1:17" ht="14.25" customHeight="1" x14ac:dyDescent="0.25">
      <c r="B24" s="1" t="e">
        <f>#REF!</f>
        <v>#REF!</v>
      </c>
      <c r="D24" s="45"/>
      <c r="E24" s="53">
        <v>2</v>
      </c>
      <c r="F24" s="144" t="s">
        <v>109</v>
      </c>
      <c r="G24" s="144"/>
      <c r="H24" s="54" t="s">
        <v>15</v>
      </c>
      <c r="I24" s="52">
        <f>I25+I26+I27</f>
        <v>97.3</v>
      </c>
      <c r="J24" s="52">
        <f>J25+J26+J27</f>
        <v>97.3</v>
      </c>
    </row>
    <row r="25" spans="1:17" x14ac:dyDescent="0.25">
      <c r="B25" s="1" t="e">
        <f>AND(#REF!,REGULATION_METHODS&lt;&gt;"Метод сравнения аналогов")</f>
        <v>#REF!</v>
      </c>
      <c r="D25" s="45"/>
      <c r="E25" s="55" t="s">
        <v>32</v>
      </c>
      <c r="F25" s="151" t="s">
        <v>86</v>
      </c>
      <c r="G25" s="151"/>
      <c r="H25" s="54" t="s">
        <v>15</v>
      </c>
      <c r="I25" s="52">
        <v>6.5</v>
      </c>
      <c r="J25" s="52">
        <f t="shared" si="0"/>
        <v>6.5</v>
      </c>
    </row>
    <row r="26" spans="1:17" x14ac:dyDescent="0.25">
      <c r="B26" s="1" t="e">
        <f>B25</f>
        <v>#REF!</v>
      </c>
      <c r="D26" s="45"/>
      <c r="E26" s="55" t="s">
        <v>34</v>
      </c>
      <c r="F26" s="151" t="s">
        <v>87</v>
      </c>
      <c r="G26" s="151"/>
      <c r="H26" s="54" t="s">
        <v>15</v>
      </c>
      <c r="I26" s="52">
        <v>17.8</v>
      </c>
      <c r="J26" s="52">
        <f t="shared" si="0"/>
        <v>17.8</v>
      </c>
    </row>
    <row r="27" spans="1:17" ht="15" customHeight="1" x14ac:dyDescent="0.25">
      <c r="B27" s="1" t="e">
        <f>B26</f>
        <v>#REF!</v>
      </c>
      <c r="D27" s="45"/>
      <c r="E27" s="55" t="s">
        <v>107</v>
      </c>
      <c r="F27" s="151" t="s">
        <v>88</v>
      </c>
      <c r="G27" s="151"/>
      <c r="H27" s="54" t="s">
        <v>15</v>
      </c>
      <c r="I27" s="52">
        <v>73</v>
      </c>
      <c r="J27" s="52">
        <f>I27</f>
        <v>73</v>
      </c>
    </row>
    <row r="28" spans="1:17" ht="24" customHeight="1" x14ac:dyDescent="0.25">
      <c r="B28" s="1"/>
      <c r="D28" s="45"/>
      <c r="E28" s="56"/>
      <c r="F28" s="57"/>
      <c r="G28" s="82" t="s">
        <v>11</v>
      </c>
      <c r="H28" s="58"/>
      <c r="I28" s="59"/>
      <c r="J28" s="59"/>
    </row>
    <row r="29" spans="1:17" ht="26.25" customHeight="1" x14ac:dyDescent="0.25">
      <c r="D29" s="45"/>
      <c r="E29" s="140" t="s">
        <v>21</v>
      </c>
      <c r="F29" s="140"/>
      <c r="G29" s="140"/>
      <c r="H29" s="140"/>
      <c r="I29" s="140"/>
      <c r="J29" s="140"/>
    </row>
    <row r="30" spans="1:17" ht="15" customHeight="1" x14ac:dyDescent="0.25">
      <c r="D30" s="45"/>
      <c r="E30" s="154" t="s">
        <v>6</v>
      </c>
      <c r="F30" s="148" t="s">
        <v>22</v>
      </c>
      <c r="G30" s="148"/>
      <c r="H30" s="147" t="s">
        <v>8</v>
      </c>
      <c r="I30" s="150" t="s">
        <v>9</v>
      </c>
      <c r="J30" s="150"/>
    </row>
    <row r="31" spans="1:17" ht="17.25" customHeight="1" x14ac:dyDescent="0.25">
      <c r="D31" s="45"/>
      <c r="E31" s="154"/>
      <c r="F31" s="148"/>
      <c r="G31" s="148"/>
      <c r="H31" s="147"/>
      <c r="I31" s="53" t="s">
        <v>68</v>
      </c>
      <c r="J31" s="53" t="s">
        <v>71</v>
      </c>
    </row>
    <row r="32" spans="1:17" ht="23.25" customHeight="1" x14ac:dyDescent="0.25">
      <c r="D32" s="45"/>
      <c r="E32" s="50" t="s">
        <v>23</v>
      </c>
      <c r="F32" s="144" t="s">
        <v>47</v>
      </c>
      <c r="G32" s="144"/>
      <c r="H32" s="51" t="s">
        <v>10</v>
      </c>
      <c r="I32" s="60">
        <v>4885.32</v>
      </c>
      <c r="J32" s="60">
        <v>5119.4799999999996</v>
      </c>
    </row>
    <row r="33" spans="1:10" ht="18" hidden="1" customHeight="1" x14ac:dyDescent="0.25">
      <c r="D33" s="45"/>
      <c r="E33" s="50" t="s">
        <v>28</v>
      </c>
      <c r="F33" s="155" t="s">
        <v>89</v>
      </c>
      <c r="G33" s="155"/>
      <c r="H33" s="51" t="s">
        <v>10</v>
      </c>
      <c r="I33" s="60">
        <f>'[3]Расчет тарифа мет. инд. 5 лет'!W27</f>
        <v>4195.246165211458</v>
      </c>
      <c r="J33" s="60">
        <f>'[3]Расчет тарифа мет. инд. 5 лет'!AB27</f>
        <v>4319.425451701718</v>
      </c>
    </row>
    <row r="34" spans="1:10" ht="18" hidden="1" customHeight="1" x14ac:dyDescent="0.25">
      <c r="D34" s="45"/>
      <c r="E34" s="50" t="s">
        <v>30</v>
      </c>
      <c r="F34" s="155" t="s">
        <v>90</v>
      </c>
      <c r="G34" s="155"/>
      <c r="H34" s="51" t="s">
        <v>10</v>
      </c>
      <c r="I34" s="60">
        <f>'[3]Расчет тарифа мет. инд. 5 лет'!W76</f>
        <v>1496.4576536875675</v>
      </c>
      <c r="J34" s="60">
        <f>'[3]Расчет тарифа мет. инд. 5 лет'!AB76</f>
        <v>1617.6707236362604</v>
      </c>
    </row>
    <row r="35" spans="1:10" ht="25.5" hidden="1" customHeight="1" x14ac:dyDescent="0.25">
      <c r="D35" s="45"/>
      <c r="E35" s="156" t="s">
        <v>91</v>
      </c>
      <c r="F35" s="156"/>
      <c r="G35" s="156"/>
      <c r="H35" s="156"/>
      <c r="I35" s="156"/>
      <c r="J35" s="156"/>
    </row>
    <row r="36" spans="1:10" ht="15" hidden="1" customHeight="1" x14ac:dyDescent="0.25">
      <c r="D36" s="45"/>
      <c r="E36" s="154" t="s">
        <v>11</v>
      </c>
      <c r="F36" s="154"/>
      <c r="G36" s="154"/>
      <c r="H36" s="154"/>
      <c r="I36" s="154"/>
      <c r="J36" s="154"/>
    </row>
    <row r="37" spans="1:10" ht="19.5" customHeight="1" x14ac:dyDescent="0.25">
      <c r="D37" s="45"/>
      <c r="E37" s="157" t="s">
        <v>24</v>
      </c>
      <c r="F37" s="157"/>
      <c r="G37" s="157"/>
      <c r="H37" s="157"/>
      <c r="I37" s="157"/>
      <c r="J37" s="157"/>
    </row>
    <row r="38" spans="1:10" ht="17.25" customHeight="1" x14ac:dyDescent="0.25">
      <c r="D38" s="45"/>
      <c r="E38" s="50" t="s">
        <v>6</v>
      </c>
      <c r="F38" s="150" t="s">
        <v>25</v>
      </c>
      <c r="G38" s="150"/>
      <c r="H38" s="150"/>
      <c r="I38" s="153" t="s">
        <v>26</v>
      </c>
      <c r="J38" s="153"/>
    </row>
    <row r="39" spans="1:10" ht="24" customHeight="1" x14ac:dyDescent="0.25">
      <c r="D39" s="45"/>
      <c r="E39" s="50" t="s">
        <v>23</v>
      </c>
      <c r="F39" s="144" t="str">
        <f>F17</f>
        <v>Текущий и капитальный ремонт и обслуживание объектов централизованной системы водоснабжения за счет тарифных источников</v>
      </c>
      <c r="G39" s="144"/>
      <c r="H39" s="144"/>
      <c r="I39" s="159" t="str">
        <f>G13</f>
        <v>2026-2027 годы</v>
      </c>
      <c r="J39" s="159"/>
    </row>
    <row r="40" spans="1:10" ht="27" customHeight="1" x14ac:dyDescent="0.25">
      <c r="D40" s="45"/>
      <c r="E40" s="49">
        <v>2</v>
      </c>
      <c r="F40" s="144" t="str">
        <f>F18</f>
        <v>Мероприятия, направленные на улучшение качества воды, мероприятий 
по энергосбережению и повышению энергетической эффективности</v>
      </c>
      <c r="G40" s="144"/>
      <c r="H40" s="144"/>
      <c r="I40" s="159"/>
      <c r="J40" s="159"/>
    </row>
    <row r="41" spans="1:10" ht="56.25" customHeight="1" x14ac:dyDescent="0.25">
      <c r="D41" s="45"/>
      <c r="E41" s="160" t="s">
        <v>53</v>
      </c>
      <c r="F41" s="160"/>
      <c r="G41" s="160"/>
      <c r="H41" s="160"/>
      <c r="I41" s="160"/>
      <c r="J41" s="160"/>
    </row>
    <row r="42" spans="1:10" ht="15" customHeight="1" x14ac:dyDescent="0.25">
      <c r="D42" s="45"/>
      <c r="E42" s="147" t="s">
        <v>6</v>
      </c>
      <c r="F42" s="148" t="s">
        <v>22</v>
      </c>
      <c r="G42" s="148"/>
      <c r="H42" s="147" t="s">
        <v>8</v>
      </c>
      <c r="I42" s="150" t="s">
        <v>9</v>
      </c>
      <c r="J42" s="150"/>
    </row>
    <row r="43" spans="1:10" x14ac:dyDescent="0.25">
      <c r="D43" s="45"/>
      <c r="E43" s="147"/>
      <c r="F43" s="148"/>
      <c r="G43" s="148"/>
      <c r="H43" s="147"/>
      <c r="I43" s="47" t="s">
        <v>68</v>
      </c>
      <c r="J43" s="48" t="s">
        <v>71</v>
      </c>
    </row>
    <row r="44" spans="1:10" ht="15.75" customHeight="1" x14ac:dyDescent="0.25">
      <c r="A44" s="1"/>
      <c r="B44" s="1" t="e">
        <f>OR(B45,B46)</f>
        <v>#REF!</v>
      </c>
      <c r="C44" s="1" t="e">
        <f t="array" ref="C44">INDEX([2]Тарифы!$AB$86:$AB$108,MATCH(#REF!,[2]Тарифы!$Y$86:$Y$108,0))</f>
        <v>#REF!</v>
      </c>
      <c r="D44" s="45"/>
      <c r="E44" s="61">
        <v>1</v>
      </c>
      <c r="F44" s="158" t="s">
        <v>27</v>
      </c>
      <c r="G44" s="158"/>
      <c r="H44" s="158"/>
      <c r="I44" s="158"/>
      <c r="J44" s="158"/>
    </row>
    <row r="45" spans="1:10" ht="15.75" customHeight="1" x14ac:dyDescent="0.25">
      <c r="A45" s="1"/>
      <c r="B45" s="1" t="e">
        <f>AND($C44="Водоснабжение",$C45&lt;&gt;"Тариф на транспортировку воды",$C45&lt;&gt;"Тариф на техническую воду")</f>
        <v>#REF!</v>
      </c>
      <c r="C45" s="1" t="e">
        <f t="array" ref="C45">INDEX([2]Тарифы!$AC$86:$AC$108,MATCH(#REF!,[2]Тарифы!$Y$86:$Y$108,0))</f>
        <v>#REF!</v>
      </c>
      <c r="D45" s="45"/>
      <c r="E45" s="62" t="s">
        <v>28</v>
      </c>
      <c r="F45" s="161" t="s">
        <v>92</v>
      </c>
      <c r="G45" s="161"/>
      <c r="H45" s="63" t="s">
        <v>29</v>
      </c>
      <c r="I45" s="64">
        <f>'[3]КиН из заключения'!F5</f>
        <v>0</v>
      </c>
      <c r="J45" s="64">
        <f>'[3]КиН из заключения'!G5</f>
        <v>0</v>
      </c>
    </row>
    <row r="46" spans="1:10" ht="15.75" customHeight="1" x14ac:dyDescent="0.25">
      <c r="B46" s="1" t="e">
        <f>AND($C44="Водоснабжение",OR(region_name&lt;&gt;"Ленинградская область",$C45&lt;&gt;"Тариф на транспортировку воды"),$C45&lt;&gt;"Тариф на техническую воду")</f>
        <v>#REF!</v>
      </c>
      <c r="D46" s="45"/>
      <c r="E46" s="51" t="s">
        <v>30</v>
      </c>
      <c r="F46" s="161" t="s">
        <v>93</v>
      </c>
      <c r="G46" s="161"/>
      <c r="H46" s="65" t="s">
        <v>29</v>
      </c>
      <c r="I46" s="64">
        <f>'[3]КиН из заключения'!F6</f>
        <v>0</v>
      </c>
      <c r="J46" s="64">
        <f>'[3]КиН из заключения'!G6</f>
        <v>0</v>
      </c>
    </row>
    <row r="47" spans="1:10" ht="15.75" customHeight="1" x14ac:dyDescent="0.25">
      <c r="B47" s="1" t="e">
        <f>B48</f>
        <v>#REF!</v>
      </c>
      <c r="D47" s="45"/>
      <c r="E47" s="51">
        <v>2</v>
      </c>
      <c r="F47" s="158" t="s">
        <v>31</v>
      </c>
      <c r="G47" s="158"/>
      <c r="H47" s="158"/>
      <c r="I47" s="158"/>
      <c r="J47" s="158"/>
    </row>
    <row r="48" spans="1:10" ht="15.75" customHeight="1" x14ac:dyDescent="0.25">
      <c r="B48" s="1" t="e">
        <f>$C44="Водоснабжение"</f>
        <v>#REF!</v>
      </c>
      <c r="D48" s="45"/>
      <c r="E48" s="51" t="s">
        <v>32</v>
      </c>
      <c r="F48" s="161" t="s">
        <v>56</v>
      </c>
      <c r="G48" s="161"/>
      <c r="H48" s="65" t="s">
        <v>33</v>
      </c>
      <c r="I48" s="64">
        <v>7.0000000000000001E-3</v>
      </c>
      <c r="J48" s="64">
        <v>6.0000000000000001E-3</v>
      </c>
    </row>
    <row r="49" spans="1:10" ht="15.75" customHeight="1" x14ac:dyDescent="0.25">
      <c r="B49" s="1" t="e">
        <f>OR(B50,#REF!)</f>
        <v>#REF!</v>
      </c>
      <c r="D49" s="45"/>
      <c r="E49" s="51">
        <v>3</v>
      </c>
      <c r="F49" s="158" t="s">
        <v>35</v>
      </c>
      <c r="G49" s="158"/>
      <c r="H49" s="158"/>
      <c r="I49" s="158"/>
      <c r="J49" s="158"/>
    </row>
    <row r="50" spans="1:10" ht="15.75" customHeight="1" x14ac:dyDescent="0.25">
      <c r="B50" s="1" t="e">
        <f>$C44="Водоснабжение"</f>
        <v>#REF!</v>
      </c>
      <c r="D50" s="45"/>
      <c r="E50" s="51" t="s">
        <v>19</v>
      </c>
      <c r="F50" s="161" t="s">
        <v>57</v>
      </c>
      <c r="G50" s="161"/>
      <c r="H50" s="65" t="s">
        <v>29</v>
      </c>
      <c r="I50" s="64">
        <f>'[3]Расчет тарифа мет. инд. 5 лет'!W21</f>
        <v>0</v>
      </c>
      <c r="J50" s="64">
        <f>'[3]Расчет тарифа мет. инд. 5 лет'!AB21</f>
        <v>0</v>
      </c>
    </row>
    <row r="51" spans="1:10" ht="15.75" customHeight="1" x14ac:dyDescent="0.25">
      <c r="B51" s="1" t="e">
        <f>#REF!="Водоотведение"</f>
        <v>#REF!</v>
      </c>
      <c r="D51" s="45"/>
      <c r="E51" s="66" t="s">
        <v>20</v>
      </c>
      <c r="F51" s="161" t="s">
        <v>94</v>
      </c>
      <c r="G51" s="161"/>
      <c r="H51" s="65" t="s">
        <v>62</v>
      </c>
      <c r="I51" s="64">
        <v>0.34943473792394658</v>
      </c>
      <c r="J51" s="64">
        <v>0.34943473792394658</v>
      </c>
    </row>
    <row r="52" spans="1:10" ht="15.75" customHeight="1" x14ac:dyDescent="0.25">
      <c r="B52" s="1"/>
      <c r="D52" s="45"/>
      <c r="E52" s="67"/>
      <c r="F52" s="68"/>
      <c r="G52" s="83">
        <v>3</v>
      </c>
      <c r="H52" s="69"/>
      <c r="I52" s="70"/>
      <c r="J52" s="70"/>
    </row>
    <row r="53" spans="1:10" ht="43.5" customHeight="1" x14ac:dyDescent="0.25">
      <c r="B53" s="1" t="b">
        <v>1</v>
      </c>
      <c r="D53" s="45"/>
      <c r="E53" s="146" t="s">
        <v>95</v>
      </c>
      <c r="F53" s="146"/>
      <c r="G53" s="146"/>
      <c r="H53" s="146"/>
      <c r="I53" s="146"/>
      <c r="J53" s="146"/>
    </row>
    <row r="54" spans="1:10" ht="15" customHeight="1" x14ac:dyDescent="0.25">
      <c r="B54" s="1" t="b">
        <v>1</v>
      </c>
      <c r="D54" s="45"/>
      <c r="E54" s="162" t="s">
        <v>6</v>
      </c>
      <c r="F54" s="147" t="s">
        <v>22</v>
      </c>
      <c r="G54" s="147"/>
      <c r="H54" s="147"/>
      <c r="I54" s="150" t="s">
        <v>9</v>
      </c>
      <c r="J54" s="150"/>
    </row>
    <row r="55" spans="1:10" x14ac:dyDescent="0.25">
      <c r="B55" s="1" t="b">
        <v>1</v>
      </c>
      <c r="D55" s="45"/>
      <c r="E55" s="162"/>
      <c r="F55" s="147"/>
      <c r="G55" s="147"/>
      <c r="H55" s="147"/>
      <c r="I55" s="47" t="s">
        <v>68</v>
      </c>
      <c r="J55" s="48" t="s">
        <v>71</v>
      </c>
    </row>
    <row r="56" spans="1:10" ht="13.5" customHeight="1" x14ac:dyDescent="0.25">
      <c r="A56" s="1"/>
      <c r="B56" s="1" t="e">
        <f>B44</f>
        <v>#REF!</v>
      </c>
      <c r="C56" s="1" t="e">
        <f t="array" ref="C56">INDEX([2]Тарифы!$AB$86:$AB$108,MATCH($C57,[2]Тарифы!$Y$86:$Y$108,0))</f>
        <v>#REF!</v>
      </c>
      <c r="D56" s="45"/>
      <c r="E56" s="61">
        <f>E44</f>
        <v>1</v>
      </c>
      <c r="F56" s="158" t="s">
        <v>27</v>
      </c>
      <c r="G56" s="158"/>
      <c r="H56" s="158"/>
      <c r="I56" s="158"/>
      <c r="J56" s="158"/>
    </row>
    <row r="57" spans="1:10" ht="13.5" customHeight="1" x14ac:dyDescent="0.25">
      <c r="A57" s="1"/>
      <c r="B57" s="1" t="e">
        <f>B45</f>
        <v>#REF!</v>
      </c>
      <c r="C57" s="1" t="e">
        <f t="array" ref="C57">INDEX([2]Тарифы!$Y$86:$Y$108,MATCH(#REF!,[2]Тарифы!$X$86:$X$108,0))</f>
        <v>#REF!</v>
      </c>
      <c r="D57" s="45"/>
      <c r="E57" s="62" t="str">
        <f>E45</f>
        <v>1.1</v>
      </c>
      <c r="F57" s="163" t="str">
        <f>F45</f>
        <v>подпункт "а" пункта 9 приказа Минстроя России от 04.04.2014 № 162/пр</v>
      </c>
      <c r="G57" s="163"/>
      <c r="H57" s="65" t="s">
        <v>29</v>
      </c>
      <c r="I57" s="52">
        <f>I45</f>
        <v>0</v>
      </c>
      <c r="J57" s="52">
        <f>J45</f>
        <v>0</v>
      </c>
    </row>
    <row r="58" spans="1:10" ht="13.5" customHeight="1" x14ac:dyDescent="0.25">
      <c r="B58" s="1" t="e">
        <f>B57</f>
        <v>#REF!</v>
      </c>
      <c r="D58" s="45"/>
      <c r="E58" s="51"/>
      <c r="F58" s="164" t="s">
        <v>37</v>
      </c>
      <c r="G58" s="164"/>
      <c r="H58" s="71"/>
      <c r="I58" s="52" t="s">
        <v>38</v>
      </c>
      <c r="J58" s="52" t="s">
        <v>38</v>
      </c>
    </row>
    <row r="59" spans="1:10" ht="13.5" customHeight="1" x14ac:dyDescent="0.25">
      <c r="B59" s="1" t="e">
        <f>B46</f>
        <v>#REF!</v>
      </c>
      <c r="D59" s="45"/>
      <c r="E59" s="51" t="str">
        <f>E46</f>
        <v>1.2</v>
      </c>
      <c r="F59" s="165" t="str">
        <f>F46</f>
        <v>подпункт "б" пункта 9 приказа Минстроя России от 04.04.2014 № 162/пр</v>
      </c>
      <c r="G59" s="165"/>
      <c r="H59" s="65" t="s">
        <v>29</v>
      </c>
      <c r="I59" s="52">
        <f>I46</f>
        <v>0</v>
      </c>
      <c r="J59" s="52">
        <f>J46</f>
        <v>0</v>
      </c>
    </row>
    <row r="60" spans="1:10" ht="13.5" customHeight="1" x14ac:dyDescent="0.25">
      <c r="B60" s="1" t="e">
        <f>B59</f>
        <v>#REF!</v>
      </c>
      <c r="D60" s="45"/>
      <c r="E60" s="51"/>
      <c r="F60" s="164" t="s">
        <v>37</v>
      </c>
      <c r="G60" s="164"/>
      <c r="H60" s="71"/>
      <c r="I60" s="52" t="s">
        <v>38</v>
      </c>
      <c r="J60" s="52" t="s">
        <v>38</v>
      </c>
    </row>
    <row r="61" spans="1:10" ht="13.5" customHeight="1" x14ac:dyDescent="0.25">
      <c r="B61" s="1" t="e">
        <f>B47</f>
        <v>#REF!</v>
      </c>
      <c r="D61" s="45"/>
      <c r="E61" s="51">
        <f>E47</f>
        <v>2</v>
      </c>
      <c r="F61" s="144" t="s">
        <v>31</v>
      </c>
      <c r="G61" s="144"/>
      <c r="H61" s="144"/>
      <c r="I61" s="144"/>
      <c r="J61" s="144"/>
    </row>
    <row r="62" spans="1:10" ht="13.5" customHeight="1" x14ac:dyDescent="0.25">
      <c r="B62" s="1" t="e">
        <f>B48</f>
        <v>#REF!</v>
      </c>
      <c r="D62" s="45"/>
      <c r="E62" s="51" t="str">
        <f>E48</f>
        <v>2.1</v>
      </c>
      <c r="F62" s="161" t="str">
        <f>F48</f>
        <v>пункт 11 приказа Минстроя России от 04.04.2014 № 162/пр</v>
      </c>
      <c r="G62" s="161"/>
      <c r="H62" s="65" t="s">
        <v>29</v>
      </c>
      <c r="I62" s="52">
        <f>I48</f>
        <v>7.0000000000000001E-3</v>
      </c>
      <c r="J62" s="52">
        <f>J48</f>
        <v>6.0000000000000001E-3</v>
      </c>
    </row>
    <row r="63" spans="1:10" ht="13.5" customHeight="1" x14ac:dyDescent="0.25">
      <c r="B63" s="1" t="e">
        <f>B62</f>
        <v>#REF!</v>
      </c>
      <c r="D63" s="45"/>
      <c r="E63" s="51"/>
      <c r="F63" s="164" t="s">
        <v>37</v>
      </c>
      <c r="G63" s="164"/>
      <c r="H63" s="71"/>
      <c r="I63" s="52" t="s">
        <v>38</v>
      </c>
      <c r="J63" s="52" t="s">
        <v>38</v>
      </c>
    </row>
    <row r="64" spans="1:10" ht="13.5" customHeight="1" x14ac:dyDescent="0.25">
      <c r="B64" s="1" t="e">
        <f>B49</f>
        <v>#REF!</v>
      </c>
      <c r="D64" s="45"/>
      <c r="E64" s="51">
        <f>E49</f>
        <v>3</v>
      </c>
      <c r="F64" s="144" t="s">
        <v>35</v>
      </c>
      <c r="G64" s="144"/>
      <c r="H64" s="144"/>
      <c r="I64" s="144"/>
      <c r="J64" s="144"/>
    </row>
    <row r="65" spans="2:10" ht="13.5" customHeight="1" x14ac:dyDescent="0.25">
      <c r="B65" s="1" t="e">
        <f>B50</f>
        <v>#REF!</v>
      </c>
      <c r="D65" s="45"/>
      <c r="E65" s="51" t="str">
        <f>E50</f>
        <v>3.1</v>
      </c>
      <c r="F65" s="161" t="str">
        <f>F50</f>
        <v>подпункт "а" пункта 13 приказа Минстроя России от 04.04.2014 № 162/пр</v>
      </c>
      <c r="G65" s="161"/>
      <c r="H65" s="65" t="s">
        <v>29</v>
      </c>
      <c r="I65" s="52">
        <f>I50</f>
        <v>0</v>
      </c>
      <c r="J65" s="52">
        <f>J50</f>
        <v>0</v>
      </c>
    </row>
    <row r="66" spans="2:10" ht="13.5" customHeight="1" x14ac:dyDescent="0.25">
      <c r="B66" s="1" t="e">
        <f>B65</f>
        <v>#REF!</v>
      </c>
      <c r="D66" s="45"/>
      <c r="E66" s="72"/>
      <c r="F66" s="167" t="s">
        <v>37</v>
      </c>
      <c r="G66" s="168"/>
      <c r="H66" s="71"/>
      <c r="I66" s="52" t="s">
        <v>38</v>
      </c>
      <c r="J66" s="52" t="s">
        <v>38</v>
      </c>
    </row>
    <row r="67" spans="2:10" ht="13.5" customHeight="1" x14ac:dyDescent="0.25">
      <c r="B67" s="1" t="e">
        <f>#REF!</f>
        <v>#REF!</v>
      </c>
      <c r="D67" s="45"/>
      <c r="E67" s="66" t="s">
        <v>20</v>
      </c>
      <c r="F67" s="161" t="str">
        <f>F51</f>
        <v>подпункт "г" пункта 13 приказа Минстроя России от 04.04.2014 № 162/пр</v>
      </c>
      <c r="G67" s="161"/>
      <c r="H67" s="65" t="s">
        <v>29</v>
      </c>
      <c r="I67" s="52">
        <f>I51</f>
        <v>0.34943473792394658</v>
      </c>
      <c r="J67" s="52">
        <f>J51</f>
        <v>0.34943473792394658</v>
      </c>
    </row>
    <row r="68" spans="2:10" ht="13.5" customHeight="1" x14ac:dyDescent="0.25">
      <c r="B68" s="1" t="e">
        <f>B67</f>
        <v>#REF!</v>
      </c>
      <c r="D68" s="45"/>
      <c r="E68" s="66"/>
      <c r="F68" s="164" t="s">
        <v>37</v>
      </c>
      <c r="G68" s="164"/>
      <c r="H68" s="71"/>
      <c r="I68" s="52" t="s">
        <v>38</v>
      </c>
      <c r="J68" s="52" t="s">
        <v>38</v>
      </c>
    </row>
    <row r="69" spans="2:10" ht="13.5" hidden="1" customHeight="1" x14ac:dyDescent="0.25">
      <c r="B69" s="1"/>
      <c r="D69" s="45"/>
      <c r="E69" s="169" t="s">
        <v>64</v>
      </c>
      <c r="F69" s="169"/>
      <c r="G69" s="169"/>
      <c r="H69" s="169"/>
      <c r="I69" s="169"/>
      <c r="J69" s="169"/>
    </row>
    <row r="70" spans="2:10" ht="15.75" customHeight="1" x14ac:dyDescent="0.25">
      <c r="D70" s="45"/>
      <c r="E70" s="146" t="s">
        <v>39</v>
      </c>
      <c r="F70" s="146"/>
      <c r="G70" s="146"/>
      <c r="H70" s="146"/>
      <c r="I70" s="146"/>
      <c r="J70" s="146"/>
    </row>
    <row r="71" spans="2:10" ht="30" customHeight="1" x14ac:dyDescent="0.25">
      <c r="D71" s="45"/>
      <c r="E71" s="73" t="s">
        <v>6</v>
      </c>
      <c r="F71" s="170" t="s">
        <v>22</v>
      </c>
      <c r="G71" s="170"/>
      <c r="H71" s="53" t="s">
        <v>8</v>
      </c>
      <c r="I71" s="74" t="s">
        <v>72</v>
      </c>
      <c r="J71" s="74" t="s">
        <v>73</v>
      </c>
    </row>
    <row r="72" spans="2:10" ht="12.75" hidden="1" customHeight="1" x14ac:dyDescent="0.25">
      <c r="D72" s="45"/>
      <c r="E72" s="73" t="s">
        <v>23</v>
      </c>
      <c r="F72" s="166" t="s">
        <v>96</v>
      </c>
      <c r="G72" s="166"/>
      <c r="H72" s="53" t="s">
        <v>40</v>
      </c>
      <c r="I72" s="75"/>
      <c r="J72" s="75"/>
    </row>
    <row r="73" spans="2:10" ht="11.25" hidden="1" customHeight="1" x14ac:dyDescent="0.25">
      <c r="D73" s="45"/>
      <c r="E73" s="73" t="s">
        <v>28</v>
      </c>
      <c r="F73" s="166" t="s">
        <v>97</v>
      </c>
      <c r="G73" s="166"/>
      <c r="H73" s="73" t="s">
        <v>10</v>
      </c>
      <c r="I73" s="76"/>
      <c r="J73" s="76"/>
    </row>
    <row r="74" spans="2:10" ht="15" hidden="1" customHeight="1" x14ac:dyDescent="0.25">
      <c r="D74" s="45"/>
      <c r="E74" s="73" t="s">
        <v>98</v>
      </c>
      <c r="F74" s="166" t="s">
        <v>99</v>
      </c>
      <c r="G74" s="166"/>
      <c r="H74" s="73" t="s">
        <v>10</v>
      </c>
      <c r="I74" s="76"/>
      <c r="J74" s="76"/>
    </row>
    <row r="75" spans="2:10" ht="15" hidden="1" customHeight="1" x14ac:dyDescent="0.25">
      <c r="D75" s="45"/>
      <c r="E75" s="73" t="s">
        <v>100</v>
      </c>
      <c r="F75" s="166" t="s">
        <v>101</v>
      </c>
      <c r="G75" s="166"/>
      <c r="H75" s="73" t="s">
        <v>10</v>
      </c>
      <c r="I75" s="76"/>
      <c r="J75" s="76"/>
    </row>
    <row r="76" spans="2:10" hidden="1" x14ac:dyDescent="0.25">
      <c r="D76" s="45"/>
      <c r="E76" s="73" t="s">
        <v>30</v>
      </c>
      <c r="F76" s="166" t="s">
        <v>102</v>
      </c>
      <c r="G76" s="166"/>
      <c r="H76" s="73" t="s">
        <v>10</v>
      </c>
      <c r="I76" s="76"/>
      <c r="J76" s="76"/>
    </row>
    <row r="77" spans="2:10" x14ac:dyDescent="0.25">
      <c r="D77" s="45"/>
      <c r="E77" s="73" t="s">
        <v>23</v>
      </c>
      <c r="F77" s="166" t="s">
        <v>110</v>
      </c>
      <c r="G77" s="166"/>
      <c r="H77" s="73" t="s">
        <v>40</v>
      </c>
      <c r="I77" s="77">
        <v>0</v>
      </c>
      <c r="J77" s="77">
        <v>0</v>
      </c>
    </row>
    <row r="78" spans="2:10" ht="12.75" customHeight="1" x14ac:dyDescent="0.25">
      <c r="D78" s="45"/>
      <c r="E78" s="73" t="s">
        <v>11</v>
      </c>
      <c r="F78" s="166" t="s">
        <v>103</v>
      </c>
      <c r="G78" s="166"/>
      <c r="H78" s="166"/>
      <c r="I78" s="166"/>
      <c r="J78" s="166"/>
    </row>
    <row r="79" spans="2:10" ht="15" customHeight="1" x14ac:dyDescent="0.25">
      <c r="D79" s="45"/>
      <c r="E79" s="73" t="s">
        <v>32</v>
      </c>
      <c r="F79" s="172" t="str">
        <f>F57</f>
        <v>подпункт "а" пункта 9 приказа Минстроя России от 04.04.2014 № 162/пр</v>
      </c>
      <c r="G79" s="172"/>
      <c r="H79" s="73" t="s">
        <v>29</v>
      </c>
      <c r="I79" s="77">
        <f>'[3]Расчет КиН (ХВ питьев.)'!G6</f>
        <v>0</v>
      </c>
      <c r="J79" s="77">
        <f>'[3]Расчет КиН (ХВ питьев.)'!I6</f>
        <v>0</v>
      </c>
    </row>
    <row r="80" spans="2:10" ht="15" customHeight="1" x14ac:dyDescent="0.25">
      <c r="D80" s="45"/>
      <c r="E80" s="73" t="s">
        <v>34</v>
      </c>
      <c r="F80" s="172" t="str">
        <f>F59</f>
        <v>подпункт "б" пункта 9 приказа Минстроя России от 04.04.2014 № 162/пр</v>
      </c>
      <c r="G80" s="172"/>
      <c r="H80" s="73" t="s">
        <v>29</v>
      </c>
      <c r="I80" s="77">
        <f>'[3]Расчет КиН (ХВ питьев.)'!G8</f>
        <v>0</v>
      </c>
      <c r="J80" s="77">
        <f>'[3]Расчет КиН (ХВ питьев.)'!I8</f>
        <v>0</v>
      </c>
    </row>
    <row r="81" spans="4:10" ht="17.25" customHeight="1" x14ac:dyDescent="0.25">
      <c r="D81" s="45"/>
      <c r="E81" s="73" t="s">
        <v>107</v>
      </c>
      <c r="F81" s="172" t="str">
        <f>F62</f>
        <v>пункт 11 приказа Минстроя России от 04.04.2014 № 162/пр</v>
      </c>
      <c r="G81" s="172"/>
      <c r="H81" s="73" t="s">
        <v>29</v>
      </c>
      <c r="I81" s="77">
        <f>'[3]Расчет КиН (ХВ питьев.)'!G10</f>
        <v>0</v>
      </c>
      <c r="J81" s="77">
        <f>'[3]Расчет КиН (ХВ питьев.)'!I10</f>
        <v>0</v>
      </c>
    </row>
    <row r="82" spans="4:10" ht="12" customHeight="1" x14ac:dyDescent="0.25">
      <c r="D82" s="45"/>
      <c r="E82" s="146" t="s">
        <v>41</v>
      </c>
      <c r="F82" s="146"/>
      <c r="G82" s="146"/>
      <c r="H82" s="146"/>
      <c r="I82" s="146"/>
      <c r="J82" s="146"/>
    </row>
    <row r="83" spans="4:10" ht="15" customHeight="1" x14ac:dyDescent="0.25">
      <c r="D83" s="45"/>
      <c r="E83" s="147" t="s">
        <v>6</v>
      </c>
      <c r="F83" s="147" t="s">
        <v>42</v>
      </c>
      <c r="G83" s="147"/>
      <c r="H83" s="147" t="s">
        <v>8</v>
      </c>
      <c r="I83" s="147" t="s">
        <v>9</v>
      </c>
      <c r="J83" s="147"/>
    </row>
    <row r="84" spans="4:10" x14ac:dyDescent="0.25">
      <c r="D84" s="45"/>
      <c r="E84" s="147"/>
      <c r="F84" s="147"/>
      <c r="G84" s="147"/>
      <c r="H84" s="147"/>
      <c r="I84" s="47" t="s">
        <v>68</v>
      </c>
      <c r="J84" s="48" t="s">
        <v>71</v>
      </c>
    </row>
    <row r="85" spans="4:10" ht="14.25" customHeight="1" x14ac:dyDescent="0.25">
      <c r="E85" s="49">
        <v>1</v>
      </c>
      <c r="F85" s="171" t="s">
        <v>43</v>
      </c>
      <c r="G85" s="171"/>
      <c r="H85" s="78" t="s">
        <v>10</v>
      </c>
      <c r="I85" s="49" t="s">
        <v>38</v>
      </c>
      <c r="J85" s="49" t="s">
        <v>38</v>
      </c>
    </row>
    <row r="86" spans="4:10" ht="14.25" customHeight="1" x14ac:dyDescent="0.25">
      <c r="E86" s="79"/>
      <c r="F86" s="80"/>
      <c r="G86" s="80"/>
      <c r="H86" s="81"/>
      <c r="I86" s="79"/>
      <c r="J86" s="79"/>
    </row>
    <row r="87" spans="4:10" ht="14.25" customHeight="1" x14ac:dyDescent="0.25">
      <c r="E87" s="79"/>
      <c r="F87" s="80"/>
      <c r="G87" s="80"/>
      <c r="H87" s="81"/>
      <c r="I87" s="79"/>
      <c r="J87" s="79"/>
    </row>
    <row r="88" spans="4:10" ht="14.25" customHeight="1" x14ac:dyDescent="0.25">
      <c r="E88" s="79"/>
      <c r="F88" s="80"/>
      <c r="G88" s="80"/>
      <c r="H88" s="81"/>
      <c r="I88" s="79"/>
      <c r="J88" s="79"/>
    </row>
    <row r="89" spans="4:10" ht="15" hidden="1" customHeight="1" x14ac:dyDescent="0.25"/>
    <row r="90" spans="4:10" ht="15" hidden="1" customHeight="1" x14ac:dyDescent="0.25"/>
    <row r="92" spans="4:10" x14ac:dyDescent="0.25">
      <c r="G92" s="19" t="s">
        <v>104</v>
      </c>
    </row>
  </sheetData>
  <mergeCells count="96">
    <mergeCell ref="F85:G85"/>
    <mergeCell ref="F78:J78"/>
    <mergeCell ref="F79:G79"/>
    <mergeCell ref="F80:G80"/>
    <mergeCell ref="F81:G81"/>
    <mergeCell ref="E82:J82"/>
    <mergeCell ref="E83:E84"/>
    <mergeCell ref="F83:G84"/>
    <mergeCell ref="H83:H84"/>
    <mergeCell ref="I83:J83"/>
    <mergeCell ref="F74:G74"/>
    <mergeCell ref="F75:G75"/>
    <mergeCell ref="F76:G76"/>
    <mergeCell ref="F77:G77"/>
    <mergeCell ref="F62:G62"/>
    <mergeCell ref="F63:G63"/>
    <mergeCell ref="F64:J64"/>
    <mergeCell ref="F65:G65"/>
    <mergeCell ref="F67:G67"/>
    <mergeCell ref="F68:G68"/>
    <mergeCell ref="F66:G66"/>
    <mergeCell ref="E69:J69"/>
    <mergeCell ref="E70:J70"/>
    <mergeCell ref="F71:G71"/>
    <mergeCell ref="F72:G72"/>
    <mergeCell ref="F73:G73"/>
    <mergeCell ref="F61:J61"/>
    <mergeCell ref="F50:G50"/>
    <mergeCell ref="F51:G51"/>
    <mergeCell ref="E53:J53"/>
    <mergeCell ref="E54:E55"/>
    <mergeCell ref="F54:G55"/>
    <mergeCell ref="H54:H55"/>
    <mergeCell ref="I54:J54"/>
    <mergeCell ref="F56:J56"/>
    <mergeCell ref="F57:G57"/>
    <mergeCell ref="F58:G58"/>
    <mergeCell ref="F59:G59"/>
    <mergeCell ref="F60:G60"/>
    <mergeCell ref="F49:J49"/>
    <mergeCell ref="F39:H39"/>
    <mergeCell ref="I39:J40"/>
    <mergeCell ref="F40:H40"/>
    <mergeCell ref="E41:J41"/>
    <mergeCell ref="E42:E43"/>
    <mergeCell ref="F42:G43"/>
    <mergeCell ref="H42:H43"/>
    <mergeCell ref="I42:J42"/>
    <mergeCell ref="F44:J44"/>
    <mergeCell ref="F45:G45"/>
    <mergeCell ref="F46:G46"/>
    <mergeCell ref="F47:J47"/>
    <mergeCell ref="F48:G48"/>
    <mergeCell ref="F38:H38"/>
    <mergeCell ref="I38:J38"/>
    <mergeCell ref="E29:J29"/>
    <mergeCell ref="E30:E31"/>
    <mergeCell ref="F30:G31"/>
    <mergeCell ref="H30:H31"/>
    <mergeCell ref="I30:J30"/>
    <mergeCell ref="F32:G32"/>
    <mergeCell ref="F33:G33"/>
    <mergeCell ref="F34:G34"/>
    <mergeCell ref="E35:J35"/>
    <mergeCell ref="E36:J36"/>
    <mergeCell ref="E37:J37"/>
    <mergeCell ref="F27:G27"/>
    <mergeCell ref="F18:G18"/>
    <mergeCell ref="E19:J19"/>
    <mergeCell ref="E20:E21"/>
    <mergeCell ref="F20:G21"/>
    <mergeCell ref="H20:H21"/>
    <mergeCell ref="I20:J20"/>
    <mergeCell ref="F22:G22"/>
    <mergeCell ref="F23:G23"/>
    <mergeCell ref="F24:G24"/>
    <mergeCell ref="F25:G25"/>
    <mergeCell ref="F26:G26"/>
    <mergeCell ref="F17:G17"/>
    <mergeCell ref="E11:F11"/>
    <mergeCell ref="G11:J11"/>
    <mergeCell ref="E12:F12"/>
    <mergeCell ref="G12:J12"/>
    <mergeCell ref="E13:F13"/>
    <mergeCell ref="G13:J13"/>
    <mergeCell ref="E14:J14"/>
    <mergeCell ref="E15:E16"/>
    <mergeCell ref="F15:G16"/>
    <mergeCell ref="H15:H16"/>
    <mergeCell ref="I15:J15"/>
    <mergeCell ref="E7:J7"/>
    <mergeCell ref="E8:J8"/>
    <mergeCell ref="E9:F9"/>
    <mergeCell ref="G9:J9"/>
    <mergeCell ref="E10:F10"/>
    <mergeCell ref="G10:J10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rowBreaks count="2" manualBreakCount="2">
    <brk id="27" max="9" man="1"/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Прил.2</vt:lpstr>
      <vt:lpstr>Прил.3</vt:lpstr>
      <vt:lpstr>Прил.2!Область_печати</vt:lpstr>
      <vt:lpstr>Прил.3!Область_печати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2026-08-12T07:46:50Z</cp:lastPrinted>
  <dcterms:created xsi:type="dcterms:W3CDTF">2015-06-05T18:19:34Z</dcterms:created>
  <dcterms:modified xsi:type="dcterms:W3CDTF">2026-08-12T08:21:16Z</dcterms:modified>
</cp:coreProperties>
</file>