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Правление РСТ\Правления 2025\12. Декабрь\10.12.2025\Решения от 10.12.2025 ворд\"/>
    </mc:Choice>
  </mc:AlternateContent>
  <bookViews>
    <workbookView xWindow="0" yWindow="0" windowWidth="28800" windowHeight="11925"/>
  </bookViews>
  <sheets>
    <sheet name="ПП к решению ВС" sheetId="2" r:id="rId1"/>
    <sheet name="ПП к решению ВО" sheetId="1" r:id="rId2"/>
  </sheets>
  <externalReferences>
    <externalReference r:id="rId3"/>
    <externalReference r:id="rId4"/>
    <externalReference r:id="rId5"/>
  </externalReferences>
  <definedNames>
    <definedName name="region_name">[1]Титульный!$AD$11</definedName>
    <definedName name="REGULATION_METHODS">[1]Титульный!$AD$62</definedName>
    <definedName name="version_PP">[2]TECHSHEET!$DG$2:$DG$3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81" i="2" l="1"/>
  <c r="I81" i="2"/>
  <c r="J80" i="2"/>
  <c r="I80" i="2"/>
  <c r="J79" i="2"/>
  <c r="I79" i="2"/>
  <c r="J77" i="2"/>
  <c r="I77" i="2"/>
  <c r="J76" i="2"/>
  <c r="I76" i="2"/>
  <c r="J75" i="2"/>
  <c r="I75" i="2"/>
  <c r="J74" i="2"/>
  <c r="I74" i="2"/>
  <c r="J73" i="2"/>
  <c r="I73" i="2"/>
  <c r="J72" i="2"/>
  <c r="I72" i="2"/>
  <c r="F67" i="2"/>
  <c r="B67" i="2"/>
  <c r="B68" i="2" s="1"/>
  <c r="L65" i="2"/>
  <c r="F65" i="2"/>
  <c r="E65" i="2"/>
  <c r="E64" i="2"/>
  <c r="B64" i="2"/>
  <c r="K62" i="2"/>
  <c r="J62" i="2"/>
  <c r="K63" i="2" s="1"/>
  <c r="F62" i="2"/>
  <c r="F81" i="2" s="1"/>
  <c r="E62" i="2"/>
  <c r="E61" i="2"/>
  <c r="J59" i="2"/>
  <c r="F59" i="2"/>
  <c r="F80" i="2" s="1"/>
  <c r="E59" i="2"/>
  <c r="F57" i="2"/>
  <c r="F79" i="2" s="1"/>
  <c r="E57" i="2"/>
  <c r="C57" i="2" a="1"/>
  <c r="C57" i="2" s="1"/>
  <c r="C56" i="2" s="1" a="1"/>
  <c r="C56" i="2" s="1"/>
  <c r="E56" i="2"/>
  <c r="M51" i="2"/>
  <c r="M67" i="2" s="1"/>
  <c r="L51" i="2"/>
  <c r="L67" i="2" s="1"/>
  <c r="M68" i="2" s="1"/>
  <c r="K51" i="2"/>
  <c r="K67" i="2" s="1"/>
  <c r="L68" i="2" s="1"/>
  <c r="J51" i="2"/>
  <c r="J67" i="2" s="1"/>
  <c r="I51" i="2"/>
  <c r="I67" i="2" s="1"/>
  <c r="J68" i="2" s="1"/>
  <c r="B51" i="2"/>
  <c r="M50" i="2"/>
  <c r="M65" i="2" s="1"/>
  <c r="L50" i="2"/>
  <c r="K50" i="2"/>
  <c r="K65" i="2" s="1"/>
  <c r="L66" i="2" s="1"/>
  <c r="J50" i="2"/>
  <c r="J65" i="2" s="1"/>
  <c r="K66" i="2" s="1"/>
  <c r="I50" i="2"/>
  <c r="I65" i="2" s="1"/>
  <c r="J66" i="2" s="1"/>
  <c r="B49" i="2"/>
  <c r="M48" i="2"/>
  <c r="M62" i="2" s="1"/>
  <c r="L48" i="2"/>
  <c r="L62" i="2" s="1"/>
  <c r="M63" i="2" s="1"/>
  <c r="K48" i="2"/>
  <c r="I48" i="2"/>
  <c r="I62" i="2" s="1"/>
  <c r="J63" i="2" s="1"/>
  <c r="M46" i="2"/>
  <c r="M59" i="2" s="1"/>
  <c r="L46" i="2"/>
  <c r="L59" i="2" s="1"/>
  <c r="M60" i="2" s="1"/>
  <c r="K46" i="2"/>
  <c r="K59" i="2" s="1"/>
  <c r="L60" i="2" s="1"/>
  <c r="J46" i="2"/>
  <c r="I46" i="2"/>
  <c r="I59" i="2" s="1"/>
  <c r="J60" i="2" s="1"/>
  <c r="M45" i="2"/>
  <c r="M57" i="2" s="1"/>
  <c r="L45" i="2"/>
  <c r="L57" i="2" s="1"/>
  <c r="M58" i="2" s="1"/>
  <c r="K45" i="2"/>
  <c r="K57" i="2" s="1"/>
  <c r="J45" i="2"/>
  <c r="J57" i="2" s="1"/>
  <c r="K58" i="2" s="1"/>
  <c r="I45" i="2"/>
  <c r="I57" i="2" s="1"/>
  <c r="J58" i="2" s="1"/>
  <c r="C45" i="2" a="1"/>
  <c r="C45" i="2" s="1"/>
  <c r="C44" i="2" a="1"/>
  <c r="C44" i="2" s="1"/>
  <c r="F40" i="2"/>
  <c r="I39" i="2"/>
  <c r="F39" i="2"/>
  <c r="M34" i="2"/>
  <c r="L34" i="2"/>
  <c r="K34" i="2"/>
  <c r="J34" i="2"/>
  <c r="I34" i="2"/>
  <c r="M33" i="2"/>
  <c r="L33" i="2"/>
  <c r="K33" i="2"/>
  <c r="J33" i="2"/>
  <c r="I33" i="2"/>
  <c r="M32" i="2"/>
  <c r="L32" i="2"/>
  <c r="K32" i="2"/>
  <c r="J32" i="2"/>
  <c r="I32" i="2"/>
  <c r="I27" i="2"/>
  <c r="J27" i="2" s="1"/>
  <c r="K27" i="2" s="1"/>
  <c r="L27" i="2" s="1"/>
  <c r="M27" i="2" s="1"/>
  <c r="I26" i="2"/>
  <c r="I24" i="2" s="1"/>
  <c r="K25" i="2"/>
  <c r="I25" i="2"/>
  <c r="L25" i="2" s="1"/>
  <c r="B25" i="2"/>
  <c r="B26" i="2" s="1"/>
  <c r="B27" i="2" s="1"/>
  <c r="B24" i="2"/>
  <c r="M23" i="2"/>
  <c r="L23" i="2"/>
  <c r="J23" i="2"/>
  <c r="I23" i="2"/>
  <c r="K23" i="2" s="1"/>
  <c r="E23" i="2"/>
  <c r="E24" i="2" s="1"/>
  <c r="B23" i="2"/>
  <c r="M22" i="2"/>
  <c r="K22" i="2"/>
  <c r="I22" i="2"/>
  <c r="J22" i="2" s="1"/>
  <c r="C20" i="2" a="1"/>
  <c r="C20" i="2" s="1"/>
  <c r="B22" i="2" s="1" a="1"/>
  <c r="B22" i="2" s="1"/>
  <c r="B20" i="2"/>
  <c r="B21" i="2" s="1"/>
  <c r="M18" i="2"/>
  <c r="L18" i="2"/>
  <c r="K18" i="2"/>
  <c r="J18" i="2"/>
  <c r="I18" i="2"/>
  <c r="B18" i="2"/>
  <c r="M17" i="2"/>
  <c r="L17" i="2"/>
  <c r="K17" i="2"/>
  <c r="J17" i="2"/>
  <c r="I17" i="2"/>
  <c r="B17" i="2"/>
  <c r="B15" i="2"/>
  <c r="B14" i="2"/>
  <c r="B16" i="2" s="1"/>
  <c r="K60" i="2" l="1"/>
  <c r="M25" i="2"/>
  <c r="L58" i="2"/>
  <c r="M66" i="2"/>
  <c r="L63" i="2"/>
  <c r="B48" i="2"/>
  <c r="B50" i="2"/>
  <c r="B65" i="2" s="1"/>
  <c r="B66" i="2" s="1"/>
  <c r="B46" i="2"/>
  <c r="B59" i="2" s="1"/>
  <c r="B60" i="2" s="1"/>
  <c r="B45" i="2"/>
  <c r="K68" i="2"/>
  <c r="J26" i="2"/>
  <c r="L22" i="2"/>
  <c r="K26" i="2"/>
  <c r="K24" i="2" s="1"/>
  <c r="J25" i="2"/>
  <c r="J24" i="2" s="1"/>
  <c r="L26" i="2"/>
  <c r="M26" i="2" s="1"/>
  <c r="B47" i="2" l="1"/>
  <c r="B61" i="2" s="1"/>
  <c r="B62" i="2"/>
  <c r="B63" i="2" s="1"/>
  <c r="M24" i="2"/>
  <c r="B57" i="2"/>
  <c r="B58" i="2" s="1"/>
  <c r="B44" i="2"/>
  <c r="B56" i="2" s="1"/>
  <c r="L24" i="2"/>
</calcChain>
</file>

<file path=xl/sharedStrings.xml><?xml version="1.0" encoding="utf-8"?>
<sst xmlns="http://schemas.openxmlformats.org/spreadsheetml/2006/main" count="412" uniqueCount="140">
  <si>
    <t>к решению правления</t>
  </si>
  <si>
    <t>РСТ Кировской области</t>
  </si>
  <si>
    <t>Раздел 1. Паспорт производственной программы</t>
  </si>
  <si>
    <t xml:space="preserve">Регулируемая организация </t>
  </si>
  <si>
    <t xml:space="preserve">общество с ограниченной ответственностью «Коммунальные системы» </t>
  </si>
  <si>
    <t>Местонахождение</t>
  </si>
  <si>
    <t>61304, Кировская область, г. Кирово-Чепецк, ул. Ленина 36/2</t>
  </si>
  <si>
    <t>Уполномоченный орган регулирования</t>
  </si>
  <si>
    <t>Региональная служба по тарифам Кировской области</t>
  </si>
  <si>
    <t>Период реализации производственной программы</t>
  </si>
  <si>
    <t>с 01.01.2026 по 31.12.2030</t>
  </si>
  <si>
    <t>№</t>
  </si>
  <si>
    <t>Наименование</t>
  </si>
  <si>
    <t>Единица измерения</t>
  </si>
  <si>
    <t>Величина показателя</t>
  </si>
  <si>
    <t>2026 год</t>
  </si>
  <si>
    <t>2027 год</t>
  </si>
  <si>
    <t>2028 год</t>
  </si>
  <si>
    <t>2029 год</t>
  </si>
  <si>
    <t>2030 год</t>
  </si>
  <si>
    <t>тыс.руб.</t>
  </si>
  <si>
    <t>2</t>
  </si>
  <si>
    <t>Показатели производственной деятельности</t>
  </si>
  <si>
    <t>тыс.м3</t>
  </si>
  <si>
    <t>3.1</t>
  </si>
  <si>
    <t>Раздел 4. Объем финансовых потребностей, необходимых для реализации производственной программы</t>
  </si>
  <si>
    <t>Наименование показателя</t>
  </si>
  <si>
    <t>2027 год*</t>
  </si>
  <si>
    <t>2028 год*</t>
  </si>
  <si>
    <t>2029 год*</t>
  </si>
  <si>
    <t>2030 год*</t>
  </si>
  <si>
    <t>1</t>
  </si>
  <si>
    <t>Финансовые потребности за счет тарифных источников (без учета расходов на инвестиции), в том числе:</t>
  </si>
  <si>
    <t>1.1</t>
  </si>
  <si>
    <t>1.2</t>
  </si>
  <si>
    <t xml:space="preserve">   * финансовые потребности на 2027-2030 годы определены исходя из объема финансовой потребности 2026 года с учетом параметров прогноза социально-экономического развития Российской Федерации.</t>
  </si>
  <si>
    <t>Раздел 5. График реализации мероприятий производственной программы</t>
  </si>
  <si>
    <t>Наименование мероприятия</t>
  </si>
  <si>
    <t>Период реализации</t>
  </si>
  <si>
    <t>Раздел 6. Плановые значения показателей надежности, качества и энергетической эффективности объектов централизованных систем водоснабжения и водоотведения (определяются в соответствии с приказом Минстроя России от 04.04.2014 № 162/пр "Об утверждении перечня показателей надежности, качества, энергетической эффективности объектов централизованных систем горячего водоснабжения, холодного водоснабжения и (или) водоотведения, порядка и правил определения плановых значений и фактических значений таких показателей" (далее -  приказ Минстроя России от 04.04.2014 № 162/пр )</t>
  </si>
  <si>
    <t>%</t>
  </si>
  <si>
    <t>2.1</t>
  </si>
  <si>
    <t>пункт 11 приказа Минстроя России от 04.04.2014 № 162/пр</t>
  </si>
  <si>
    <t>ед./км</t>
  </si>
  <si>
    <t>Показатели энергетической эффективности</t>
  </si>
  <si>
    <t>кВт*ч/куб.м</t>
  </si>
  <si>
    <t>Сопоставление динамики изменения</t>
  </si>
  <si>
    <t>-</t>
  </si>
  <si>
    <t>3</t>
  </si>
  <si>
    <t>Раздел 8. Отчет об исполнении производственной программы за истекший период регулирования</t>
  </si>
  <si>
    <t>Примечание</t>
  </si>
  <si>
    <t>Операционные расходы, в том числе:</t>
  </si>
  <si>
    <t>1.1.1</t>
  </si>
  <si>
    <t>1.1.2</t>
  </si>
  <si>
    <t>Расходы на энергетические ресурсы</t>
  </si>
  <si>
    <t>тыс. куб.м</t>
  </si>
  <si>
    <t>Раздел 9. Мероприятия, направленные на повышение качества обслуживания абонентов</t>
  </si>
  <si>
    <t>Мероприятия, направленные на повышение качества обслуживания абонентов не планируются</t>
  </si>
  <si>
    <t>Приложение № 4</t>
  </si>
  <si>
    <t>Производственная программа в сфере водоотведения для общества с ограниченной ответственностью «Коммунальные системы» на территории муниципальных образований городской округ закрытое административно-территориальное образование Первомайский Кировской области, Юрьянское городское поселение (ул. Энергетиков) и Ивановское сельское поселение (пос. Северный) Юрьянского района Кировской области на 2026-2030 годы</t>
  </si>
  <si>
    <t>г. Киров, ул. Всесвятская, д.23</t>
  </si>
  <si>
    <t>Раздел 2. Перечень мероприятий по ремонту объектов централизованных систем водоснабжения и водоотведения, мероприятий, направленных на улучшение качества питьевой воды и качества очистки сточных вод, мероприятий по энергосбережению и повышению энергетической эффективности, в том числе по снижению потерь воды при транспортировке</t>
  </si>
  <si>
    <t>Финансовые потребности на реализацию</t>
  </si>
  <si>
    <t>Текущий и капитальный ремонт и обслуживание объектов централизованной системы водоотведения за счет тарифных источников</t>
  </si>
  <si>
    <t>Текущий и капитальный ремонт и обслуживание объектов централизованной системы водоотведения за счет платы за негативное воздействие на централизованную систему водоотведения</t>
  </si>
  <si>
    <t>Мероприятия, направленные на улучшение качества очистки сточных вод, мероприятий по энергосбережению и повышению энергетической эффективности за счет платы за негативное воздействие на централизованную систему водоотведения</t>
  </si>
  <si>
    <t>Раздел 3. Принято сточных вод</t>
  </si>
  <si>
    <t xml:space="preserve">Принято сточных вод для передачи (транспортировки), всего, в т.ч.: </t>
  </si>
  <si>
    <t>Отпуск (реализация) услуг всего, в т.ч.:</t>
  </si>
  <si>
    <t>от бюджетных потребителей</t>
  </si>
  <si>
    <t>бюджетным организациям</t>
  </si>
  <si>
    <t>от населения, исполнителей коммунальных услуг (УК, ТСЖ и пр.)</t>
  </si>
  <si>
    <t>2.2</t>
  </si>
  <si>
    <t>населению</t>
  </si>
  <si>
    <t>от прочих</t>
  </si>
  <si>
    <t>2.3.</t>
  </si>
  <si>
    <t>прочие потребители</t>
  </si>
  <si>
    <t>Операционные расходы</t>
  </si>
  <si>
    <t>2.</t>
  </si>
  <si>
    <t>За счет платы за негативное воздействие на централизованную систему водоотведения</t>
  </si>
  <si>
    <t>3.</t>
  </si>
  <si>
    <t>Всего за счет тарифных и прочих источников</t>
  </si>
  <si>
    <t>Мероприятия, направленные на улучшение качества очистки сточных вод, мероприятий по энергосбережению и повышению энергетической эффективности</t>
  </si>
  <si>
    <t xml:space="preserve">Показатели качества очистки сточных вод </t>
  </si>
  <si>
    <t>подпункт "а" пункта 12 приказа Минстроя России от 04.04.2014 № 162/пр</t>
  </si>
  <si>
    <t>подпункт "в" пункта 12 приказа Минстроя России от 04.04.2014 № 162/пр</t>
  </si>
  <si>
    <t>Показатели надежности и бесперебойности водоотведения</t>
  </si>
  <si>
    <t>подпункт "д" пункта 13 приказа Минстроя России от 04.04.2014 № 162/пр</t>
  </si>
  <si>
    <t>Раздел 7. Расчет эффективности производственной программы, осуществляемый путем сопоставления динамики изменения плановых значений показателей надежности, качества и энергетической эффективности объектов централизованных систем водоснабжения и водоотведения и расходов на реализацию производственной программы в течении срока её действия</t>
  </si>
  <si>
    <t>Величина показателя планируемого периода</t>
  </si>
  <si>
    <t>Д псвно</t>
  </si>
  <si>
    <t>План на 2024 год</t>
  </si>
  <si>
    <t>Факт за 2024 год</t>
  </si>
  <si>
    <t>Итого финансовые потребности за счет тарифных источников</t>
  </si>
  <si>
    <t xml:space="preserve">         - Ремонт за счет тарифных источников</t>
  </si>
  <si>
    <t xml:space="preserve">         - Контроль качества очистки сточных вод</t>
  </si>
  <si>
    <t>4</t>
  </si>
  <si>
    <t>5</t>
  </si>
  <si>
    <t>Объем принятых сточных вод</t>
  </si>
  <si>
    <t>6</t>
  </si>
  <si>
    <t>Показатели качества очистки сточных вод, надежности и бесперебойности услуги водоотведения</t>
  </si>
  <si>
    <t>6.1</t>
  </si>
  <si>
    <t>6.2</t>
  </si>
  <si>
    <t>6.3</t>
  </si>
  <si>
    <t>________________</t>
  </si>
  <si>
    <t>1ВО::1.1</t>
  </si>
  <si>
    <t>Приложение № 3</t>
  </si>
  <si>
    <t>Производственная программа в сфере холодного водоснабжения для общества с ограниченной ответственностью «Коммунальные системы» на территории муниципальных образований городской округ закрытое административно-территориальное образование Первомайский Кировской области, Юрьянское городское поселение (ул. Энергетиков) и Ивановское сельское поселение (пос. Северный) Юрьянского района Кировской области  на 2026-2030 годы</t>
  </si>
  <si>
    <t>г. Киров, ул.Всесвятская, д.23</t>
  </si>
  <si>
    <t>Раздел 2. Перечень мероприятий по ремонту объектов централизованных систем водоснабжения и водоотведения, мероприятий, направленных на улучшение качества питьевой воды и качества очистки сточных вод, мероприятий по энергосбережению и повышению энергетической эффективности,
в том числе по снижению потерь воды при транспортировке</t>
  </si>
  <si>
    <t>Текущий и капитальный ремонт и обслуживание объектов централизованной системы водоснабжения за счет тарифных источников</t>
  </si>
  <si>
    <t>Мероприятия, направленные на улучшение качества воды, мероприятий 
по энергосбережению и повышению энергетической эффективности</t>
  </si>
  <si>
    <t>Раздел 3. Объем подачи воды</t>
  </si>
  <si>
    <t>Объем поднятой воды</t>
  </si>
  <si>
    <t>Объем потерь воды</t>
  </si>
  <si>
    <t>Отпуск (реализация) воды потребителям всего, в т.ч.:</t>
  </si>
  <si>
    <t>- населению</t>
  </si>
  <si>
    <t>3.2</t>
  </si>
  <si>
    <t xml:space="preserve">- бюджетным организациям </t>
  </si>
  <si>
    <t>3.3</t>
  </si>
  <si>
    <t>- прочим потребителям, в т.ч. подразделениям предприятия</t>
  </si>
  <si>
    <t xml:space="preserve">  - операционные расходы</t>
  </si>
  <si>
    <t xml:space="preserve">  - расходы на энергетические ресурсы</t>
  </si>
  <si>
    <t>Показатели качества питьевой воды</t>
  </si>
  <si>
    <t>подпункт "а" пункта 9 приказа Минстроя России от 04.04.2014 № 162/пр</t>
  </si>
  <si>
    <t>подпункт "б" пункта 9 приказа Минстроя России от 04.04.2014 № 162/пр</t>
  </si>
  <si>
    <t>Показатели надежности и бесперебойности водоснабжения</t>
  </si>
  <si>
    <t>подпункт "а" пункта 13 приказа Минстроя России от 04.04.2014 № 162/пр</t>
  </si>
  <si>
    <t>подпункт "г" пункта 13 приказа Минстроя России от 04.04.2014 № 162/пр</t>
  </si>
  <si>
    <t xml:space="preserve">Раздел 7. Расчет эффективности производственной программы, осуществляемый путем сопоставления динамики изменения плановых значений показателей надежности, качества и энергетической эффективности объектов централизованных систем водоснабжения и водоотведения и расходов на реализацию производственной программы в течении срока её действия </t>
  </si>
  <si>
    <t>План 
на 2024 год</t>
  </si>
  <si>
    <t>Факт
 за 2024 год</t>
  </si>
  <si>
    <t>Финансовые потребности за счет тарифных источников, в том числе:</t>
  </si>
  <si>
    <t xml:space="preserve"> - Ремонт за счет тарифных источников</t>
  </si>
  <si>
    <t xml:space="preserve"> - Контроль качества питьевой воды</t>
  </si>
  <si>
    <t>Объем отпущенной воды</t>
  </si>
  <si>
    <t>Показатели качества питьевой воды, надежности и бесперебойности услуги водоснабжения</t>
  </si>
  <si>
    <t>Мероприятия, направленные на повышение качества обслуживания абонентов</t>
  </si>
  <si>
    <t xml:space="preserve">                                              __________________</t>
  </si>
  <si>
    <t>от 10.12.2025 № 42/72-кс-2026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</si>
</sst>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.00_р_._-;\-* #,##0.00_р_._-;_-* &quot;-&quot;??_р_._-;_-@_-"/>
    <numFmt numFmtId="165" formatCode="0.0"/>
    <numFmt numFmtId="166" formatCode="#,##0.000"/>
  </numFmts>
  <fonts count="17" x14ac:knownFonts="1">
    <font>
      <sz val="11"/>
      <color theme="1"/>
      <name val="Calibri"/>
      <family val="2"/>
      <charset val="204"/>
      <scheme val="minor"/>
    </font>
    <font>
      <sz val="9"/>
      <name val="Times New Roman"/>
      <family val="1"/>
      <charset val="204"/>
    </font>
    <font>
      <sz val="16"/>
      <name val="Times New Roman"/>
      <family val="1"/>
      <charset val="204"/>
    </font>
    <font>
      <sz val="14"/>
      <name val="Times New Roman"/>
      <family val="1"/>
      <charset val="204"/>
    </font>
    <font>
      <b/>
      <sz val="9"/>
      <name val="Tahoma"/>
      <family val="2"/>
      <charset val="204"/>
    </font>
    <font>
      <b/>
      <sz val="14"/>
      <name val="Times New Roman"/>
      <family val="1"/>
      <charset val="204"/>
    </font>
    <font>
      <b/>
      <sz val="9"/>
      <name val="Times New Roman"/>
      <family val="1"/>
      <charset val="204"/>
    </font>
    <font>
      <sz val="9"/>
      <name val="Tahoma"/>
      <family val="2"/>
      <charset val="204"/>
    </font>
    <font>
      <sz val="9"/>
      <color theme="1"/>
      <name val="Tahoma"/>
      <family val="2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9"/>
      <color theme="0"/>
      <name val="Tahoma"/>
      <family val="2"/>
      <charset val="204"/>
    </font>
    <font>
      <sz val="9"/>
      <color theme="0"/>
      <name val="Times New Roman"/>
      <family val="1"/>
      <charset val="204"/>
    </font>
    <font>
      <sz val="1"/>
      <color theme="0"/>
      <name val="Tahoma"/>
      <family val="2"/>
      <charset val="204"/>
    </font>
    <font>
      <sz val="10"/>
      <name val="Arial"/>
      <family val="2"/>
      <charset val="204"/>
    </font>
    <font>
      <sz val="9"/>
      <name val="Arial"/>
      <family val="2"/>
      <charset val="204"/>
    </font>
    <font>
      <sz val="9"/>
      <color theme="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7EAD3"/>
      </patternFill>
    </fill>
    <fill>
      <patternFill patternType="solid">
        <fgColor rgb="FFFFFFC0"/>
      </patternFill>
    </fill>
    <fill>
      <patternFill patternType="solid">
        <fgColor rgb="FFE3FAFD"/>
      </patternFill>
    </fill>
  </fills>
  <borders count="28">
    <border>
      <left/>
      <right/>
      <top/>
      <bottom/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theme="0" tint="-0.249977111117893"/>
      </left>
      <right/>
      <top style="thin">
        <color theme="0" tint="-0.249977111117893"/>
      </top>
      <bottom/>
      <diagonal/>
    </border>
    <border>
      <left/>
      <right/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/>
      <top/>
      <bottom style="thin">
        <color theme="0" tint="-0.249977111117893"/>
      </bottom>
      <diagonal/>
    </border>
    <border>
      <left/>
      <right/>
      <top/>
      <bottom style="thin">
        <color theme="0" tint="-0.249977111117893"/>
      </bottom>
      <diagonal/>
    </border>
    <border>
      <left style="thin">
        <color theme="0" tint="-0.249977111117893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9">
    <xf numFmtId="0" fontId="0" fillId="0" borderId="0"/>
    <xf numFmtId="0" fontId="4" fillId="0" borderId="1" applyFill="0">
      <alignment horizontal="center" vertical="center" wrapText="1"/>
    </xf>
    <xf numFmtId="0" fontId="4" fillId="0" borderId="1" applyFill="0">
      <alignment horizontal="center" vertical="center"/>
    </xf>
    <xf numFmtId="0" fontId="4" fillId="0" borderId="4" applyFill="0">
      <alignment horizontal="right" vertical="center" wrapText="1" indent="1"/>
    </xf>
    <xf numFmtId="0" fontId="4" fillId="0" borderId="5" applyFill="0">
      <alignment horizontal="right" vertical="center" wrapText="1" indent="1"/>
    </xf>
    <xf numFmtId="0" fontId="7" fillId="0" borderId="6" applyFill="0">
      <alignment horizontal="center" vertical="center" wrapText="1"/>
    </xf>
    <xf numFmtId="0" fontId="7" fillId="0" borderId="4" applyFill="0">
      <alignment horizontal="right" vertical="center" wrapText="1" indent="1"/>
    </xf>
    <xf numFmtId="0" fontId="7" fillId="0" borderId="5" applyFill="0">
      <alignment horizontal="right" vertical="center" wrapText="1" indent="1"/>
    </xf>
    <xf numFmtId="0" fontId="7" fillId="0" borderId="7" applyFill="0">
      <alignment horizontal="center" vertical="center"/>
    </xf>
    <xf numFmtId="0" fontId="7" fillId="0" borderId="0" applyFill="0" applyBorder="0"/>
    <xf numFmtId="0" fontId="7" fillId="0" borderId="4" applyFill="0">
      <alignment horizontal="center" vertical="center" wrapText="1"/>
    </xf>
    <xf numFmtId="0" fontId="7" fillId="0" borderId="10" applyFill="0">
      <alignment horizontal="center" vertical="center" wrapText="1"/>
    </xf>
    <xf numFmtId="0" fontId="7" fillId="0" borderId="11" applyFill="0">
      <alignment horizontal="center" vertical="center" wrapText="1"/>
    </xf>
    <xf numFmtId="0" fontId="7" fillId="0" borderId="12" applyFill="0">
      <alignment horizontal="center" vertical="center" wrapText="1"/>
    </xf>
    <xf numFmtId="0" fontId="7" fillId="0" borderId="5" applyFill="0">
      <alignment horizontal="center" vertical="center" wrapText="1"/>
    </xf>
    <xf numFmtId="0" fontId="7" fillId="0" borderId="13" applyFill="0">
      <alignment horizontal="center" vertical="center" wrapText="1"/>
    </xf>
    <xf numFmtId="0" fontId="7" fillId="0" borderId="14" applyFill="0">
      <alignment horizontal="center" vertical="center" wrapText="1"/>
    </xf>
    <xf numFmtId="0" fontId="7" fillId="0" borderId="7" applyFill="0">
      <alignment horizontal="center" vertical="center" wrapText="1"/>
    </xf>
    <xf numFmtId="0" fontId="7" fillId="0" borderId="15" applyFill="0">
      <alignment vertical="center"/>
    </xf>
    <xf numFmtId="49" fontId="7" fillId="0" borderId="4" applyFill="0">
      <alignment horizontal="center" vertical="center" wrapText="1"/>
    </xf>
    <xf numFmtId="0" fontId="7" fillId="0" borderId="5" applyFill="0">
      <alignment horizontal="left" vertical="center" wrapText="1"/>
    </xf>
    <xf numFmtId="0" fontId="7" fillId="0" borderId="4" applyFill="0">
      <alignment horizontal="center" vertical="center"/>
    </xf>
    <xf numFmtId="4" fontId="7" fillId="3" borderId="4">
      <alignment vertical="center" wrapText="1"/>
    </xf>
    <xf numFmtId="4" fontId="7" fillId="3" borderId="5">
      <alignment vertical="center" wrapText="1"/>
    </xf>
    <xf numFmtId="0" fontId="7" fillId="0" borderId="1" applyFill="0">
      <alignment horizontal="left" vertical="center" wrapText="1"/>
    </xf>
    <xf numFmtId="0" fontId="7" fillId="0" borderId="10" applyFill="0">
      <alignment horizontal="center" vertical="center"/>
    </xf>
    <xf numFmtId="0" fontId="7" fillId="0" borderId="11" applyFill="0">
      <alignment horizontal="center" vertical="center"/>
    </xf>
    <xf numFmtId="0" fontId="7" fillId="0" borderId="13" applyFill="0">
      <alignment horizontal="center" vertical="center"/>
    </xf>
    <xf numFmtId="0" fontId="7" fillId="0" borderId="14" applyFill="0">
      <alignment horizontal="center" vertical="center"/>
    </xf>
    <xf numFmtId="0" fontId="8" fillId="0" borderId="4" applyFill="0">
      <alignment horizontal="center"/>
    </xf>
    <xf numFmtId="0" fontId="7" fillId="0" borderId="5" applyFill="0">
      <alignment horizontal="left" vertical="center" wrapText="1" indent="1"/>
    </xf>
    <xf numFmtId="0" fontId="7" fillId="0" borderId="1" applyFill="0">
      <alignment horizontal="left" vertical="center" wrapText="1" indent="1"/>
    </xf>
    <xf numFmtId="0" fontId="4" fillId="0" borderId="1" applyFill="0">
      <alignment horizontal="left" vertical="center" indent="1"/>
    </xf>
    <xf numFmtId="0" fontId="7" fillId="0" borderId="1" applyFill="0">
      <alignment horizontal="center" vertical="center" wrapText="1"/>
    </xf>
    <xf numFmtId="0" fontId="7" fillId="0" borderId="12" applyFill="0">
      <alignment horizontal="center" vertical="center"/>
    </xf>
    <xf numFmtId="0" fontId="7" fillId="0" borderId="5" applyFill="0">
      <alignment horizontal="left" vertical="center"/>
    </xf>
    <xf numFmtId="0" fontId="7" fillId="0" borderId="1" applyFill="0">
      <alignment horizontal="left" vertical="center"/>
    </xf>
    <xf numFmtId="0" fontId="7" fillId="0" borderId="15" applyFill="0"/>
    <xf numFmtId="49" fontId="7" fillId="0" borderId="4" applyFill="0">
      <alignment horizontal="center" vertical="center"/>
    </xf>
    <xf numFmtId="164" fontId="7" fillId="0" borderId="7" applyFill="0">
      <alignment horizontal="center" vertical="center"/>
    </xf>
    <xf numFmtId="4" fontId="7" fillId="3" borderId="4">
      <alignment horizontal="right" vertical="center" wrapText="1"/>
    </xf>
    <xf numFmtId="164" fontId="7" fillId="0" borderId="4" applyFill="0">
      <alignment horizontal="center" vertical="center"/>
    </xf>
    <xf numFmtId="0" fontId="7" fillId="0" borderId="5" applyFill="0">
      <alignment horizontal="left" wrapText="1" indent="1"/>
    </xf>
    <xf numFmtId="0" fontId="7" fillId="0" borderId="24" applyFill="0">
      <alignment horizontal="left" wrapText="1" indent="1"/>
    </xf>
    <xf numFmtId="0" fontId="7" fillId="0" borderId="4" applyFill="0">
      <alignment horizontal="left" vertical="center" wrapText="1"/>
    </xf>
    <xf numFmtId="4" fontId="7" fillId="0" borderId="4" applyFill="0">
      <alignment horizontal="right" vertical="center"/>
    </xf>
    <xf numFmtId="0" fontId="7" fillId="0" borderId="4" applyFill="0">
      <alignment horizontal="left" vertical="center" wrapText="1" indent="1"/>
    </xf>
    <xf numFmtId="0" fontId="7" fillId="0" borderId="24" applyFill="0">
      <alignment horizontal="left" vertical="center" wrapText="1" indent="1"/>
    </xf>
    <xf numFmtId="0" fontId="7" fillId="0" borderId="5" applyFill="0">
      <alignment vertical="center" wrapText="1"/>
    </xf>
    <xf numFmtId="0" fontId="7" fillId="4" borderId="0" applyBorder="0">
      <alignment horizontal="center" vertical="center"/>
      <protection locked="0"/>
    </xf>
    <xf numFmtId="0" fontId="7" fillId="0" borderId="24" applyFill="0">
      <alignment horizontal="center" vertical="center" wrapText="1"/>
    </xf>
    <xf numFmtId="0" fontId="11" fillId="0" borderId="0" applyFill="0" applyBorder="0"/>
    <xf numFmtId="166" fontId="7" fillId="0" borderId="4" applyFill="0">
      <alignment horizontal="center" vertical="center" wrapText="1"/>
    </xf>
    <xf numFmtId="49" fontId="11" fillId="0" borderId="0" applyFill="0" applyBorder="0"/>
    <xf numFmtId="4" fontId="7" fillId="5" borderId="4">
      <alignment vertical="center" wrapText="1"/>
      <protection locked="0"/>
    </xf>
    <xf numFmtId="0" fontId="11" fillId="0" borderId="25" applyFill="0"/>
    <xf numFmtId="0" fontId="13" fillId="0" borderId="25" applyFill="0">
      <alignment wrapText="1"/>
    </xf>
    <xf numFmtId="0" fontId="7" fillId="0" borderId="24" applyFill="0">
      <alignment horizontal="left" vertical="center"/>
    </xf>
    <xf numFmtId="4" fontId="7" fillId="4" borderId="4">
      <alignment vertical="center" wrapText="1"/>
      <protection locked="0"/>
    </xf>
  </cellStyleXfs>
  <cellXfs count="245">
    <xf numFmtId="0" fontId="0" fillId="0" borderId="0" xfId="0"/>
    <xf numFmtId="0" fontId="1" fillId="2" borderId="0" xfId="0" applyFont="1" applyFill="1" applyAlignment="1">
      <alignment vertical="top"/>
    </xf>
    <xf numFmtId="0" fontId="2" fillId="2" borderId="0" xfId="0" applyFont="1" applyFill="1" applyAlignment="1">
      <alignment vertical="top"/>
    </xf>
    <xf numFmtId="0" fontId="1" fillId="2" borderId="0" xfId="9" applyFont="1" applyFill="1"/>
    <xf numFmtId="0" fontId="1" fillId="2" borderId="3" xfId="18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horizontal="center" vertical="top" wrapText="1"/>
    </xf>
    <xf numFmtId="0" fontId="1" fillId="2" borderId="0" xfId="49" applyFont="1" applyFill="1">
      <alignment horizontal="center" vertical="center"/>
      <protection locked="0"/>
    </xf>
    <xf numFmtId="0" fontId="1" fillId="2" borderId="16" xfId="0" applyFont="1" applyFill="1" applyBorder="1" applyAlignment="1">
      <alignment vertical="top"/>
    </xf>
    <xf numFmtId="0" fontId="10" fillId="2" borderId="3" xfId="20" applyFont="1" applyFill="1" applyBorder="1">
      <alignment horizontal="left" vertical="center" wrapText="1"/>
    </xf>
    <xf numFmtId="4" fontId="10" fillId="2" borderId="3" xfId="22" applyFont="1" applyFill="1" applyBorder="1" applyAlignment="1">
      <alignment horizontal="center" vertical="center" wrapText="1"/>
    </xf>
    <xf numFmtId="0" fontId="12" fillId="2" borderId="16" xfId="51" applyFont="1" applyFill="1" applyBorder="1"/>
    <xf numFmtId="0" fontId="12" fillId="2" borderId="0" xfId="51" applyFont="1" applyFill="1" applyBorder="1"/>
    <xf numFmtId="166" fontId="10" fillId="2" borderId="3" xfId="52" applyFont="1" applyFill="1" applyBorder="1">
      <alignment horizontal="center" vertical="center" wrapText="1"/>
    </xf>
    <xf numFmtId="49" fontId="12" fillId="2" borderId="16" xfId="53" applyFont="1" applyFill="1" applyBorder="1"/>
    <xf numFmtId="49" fontId="12" fillId="2" borderId="0" xfId="53" applyFont="1" applyFill="1" applyBorder="1"/>
    <xf numFmtId="0" fontId="10" fillId="2" borderId="3" xfId="30" applyFont="1" applyFill="1" applyBorder="1">
      <alignment horizontal="left" vertical="center" wrapText="1" indent="1"/>
    </xf>
    <xf numFmtId="2" fontId="10" fillId="2" borderId="3" xfId="10" applyNumberFormat="1" applyFont="1" applyFill="1" applyBorder="1">
      <alignment horizontal="center" vertical="center" wrapText="1"/>
    </xf>
    <xf numFmtId="0" fontId="10" fillId="2" borderId="3" xfId="15" applyFont="1" applyFill="1" applyBorder="1" applyAlignment="1">
      <alignment horizontal="left" vertical="center" wrapText="1"/>
    </xf>
    <xf numFmtId="4" fontId="10" fillId="2" borderId="3" xfId="54" applyFont="1" applyFill="1" applyBorder="1" applyAlignment="1">
      <alignment horizontal="center" vertical="center" wrapText="1"/>
      <protection locked="0"/>
    </xf>
    <xf numFmtId="0" fontId="10" fillId="2" borderId="3" xfId="0" applyFont="1" applyFill="1" applyBorder="1" applyAlignment="1">
      <alignment horizontal="left" vertical="top"/>
    </xf>
    <xf numFmtId="2" fontId="10" fillId="2" borderId="3" xfId="0" applyNumberFormat="1" applyFont="1" applyFill="1" applyBorder="1" applyAlignment="1">
      <alignment horizontal="center" vertical="center" wrapText="1"/>
    </xf>
    <xf numFmtId="0" fontId="10" fillId="2" borderId="3" xfId="34" applyFont="1" applyFill="1" applyBorder="1">
      <alignment horizontal="center" vertical="center"/>
    </xf>
    <xf numFmtId="49" fontId="10" fillId="2" borderId="3" xfId="38" applyFont="1" applyFill="1" applyBorder="1">
      <alignment horizontal="center" vertical="center"/>
    </xf>
    <xf numFmtId="164" fontId="10" fillId="2" borderId="3" xfId="41" applyFont="1" applyFill="1" applyBorder="1">
      <alignment horizontal="center" vertical="center"/>
    </xf>
    <xf numFmtId="4" fontId="10" fillId="2" borderId="3" xfId="40" applyFont="1" applyFill="1" applyBorder="1" applyAlignment="1">
      <alignment horizontal="center" vertical="center" wrapText="1"/>
    </xf>
    <xf numFmtId="0" fontId="10" fillId="2" borderId="16" xfId="30" applyFont="1" applyFill="1" applyBorder="1">
      <alignment horizontal="left" vertical="center" wrapText="1" indent="1"/>
    </xf>
    <xf numFmtId="164" fontId="10" fillId="2" borderId="3" xfId="41" applyFont="1" applyFill="1" applyBorder="1" applyAlignment="1">
      <alignment horizontal="center" vertical="center" wrapText="1"/>
    </xf>
    <xf numFmtId="0" fontId="12" fillId="2" borderId="16" xfId="55" applyFont="1" applyFill="1" applyBorder="1"/>
    <xf numFmtId="0" fontId="12" fillId="2" borderId="0" xfId="55" applyFont="1" applyFill="1" applyBorder="1"/>
    <xf numFmtId="0" fontId="12" fillId="2" borderId="16" xfId="56" applyFont="1" applyFill="1" applyBorder="1">
      <alignment wrapText="1"/>
    </xf>
    <xf numFmtId="0" fontId="12" fillId="2" borderId="0" xfId="56" applyFont="1" applyFill="1" applyBorder="1">
      <alignment wrapText="1"/>
    </xf>
    <xf numFmtId="0" fontId="10" fillId="2" borderId="3" xfId="44" applyFont="1" applyFill="1" applyBorder="1">
      <alignment horizontal="left" vertical="center" wrapText="1"/>
    </xf>
    <xf numFmtId="4" fontId="10" fillId="2" borderId="3" xfId="58" applyFont="1" applyFill="1" applyBorder="1" applyAlignment="1">
      <alignment horizontal="center" vertical="center" wrapText="1"/>
      <protection locked="0"/>
    </xf>
    <xf numFmtId="49" fontId="10" fillId="2" borderId="3" xfId="1" applyNumberFormat="1" applyFont="1" applyFill="1" applyBorder="1">
      <alignment horizontal="center" vertical="center" wrapText="1"/>
    </xf>
    <xf numFmtId="49" fontId="10" fillId="2" borderId="3" xfId="1" applyNumberFormat="1" applyFont="1" applyFill="1" applyBorder="1" applyAlignment="1">
      <alignment horizontal="left" vertical="center" wrapText="1"/>
    </xf>
    <xf numFmtId="0" fontId="10" fillId="2" borderId="16" xfId="1" applyFont="1" applyFill="1" applyBorder="1" applyAlignment="1">
      <alignment horizontal="left" vertical="center" wrapText="1"/>
    </xf>
    <xf numFmtId="0" fontId="10" fillId="2" borderId="3" xfId="1" applyFont="1" applyFill="1" applyBorder="1" applyAlignment="1">
      <alignment horizontal="left" vertical="center" wrapText="1"/>
    </xf>
    <xf numFmtId="0" fontId="1" fillId="2" borderId="16" xfId="0" applyFont="1" applyFill="1" applyBorder="1" applyAlignment="1">
      <alignment horizontal="center" vertical="top" wrapText="1"/>
    </xf>
    <xf numFmtId="0" fontId="6" fillId="2" borderId="0" xfId="0" applyFont="1" applyFill="1" applyAlignment="1">
      <alignment vertical="top"/>
    </xf>
    <xf numFmtId="0" fontId="2" fillId="2" borderId="0" xfId="0" applyFont="1" applyFill="1" applyAlignment="1">
      <alignment horizontal="left" vertical="center" indent="15"/>
    </xf>
    <xf numFmtId="0" fontId="3" fillId="2" borderId="0" xfId="0" applyFont="1" applyFill="1" applyAlignment="1">
      <alignment vertical="center" wrapText="1"/>
    </xf>
    <xf numFmtId="0" fontId="3" fillId="2" borderId="0" xfId="0" applyFont="1" applyFill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165" fontId="10" fillId="2" borderId="3" xfId="0" applyNumberFormat="1" applyFont="1" applyFill="1" applyBorder="1" applyAlignment="1">
      <alignment horizontal="center" vertical="center"/>
    </xf>
    <xf numFmtId="2" fontId="10" fillId="2" borderId="3" xfId="0" applyNumberFormat="1" applyFont="1" applyFill="1" applyBorder="1" applyAlignment="1">
      <alignment horizontal="center" vertical="center"/>
    </xf>
    <xf numFmtId="0" fontId="14" fillId="2" borderId="3" xfId="0" applyFont="1" applyFill="1" applyBorder="1" applyAlignment="1">
      <alignment vertical="center" wrapText="1"/>
    </xf>
    <xf numFmtId="0" fontId="1" fillId="2" borderId="3" xfId="10" applyFont="1" applyFill="1" applyBorder="1">
      <alignment horizontal="center" vertical="center" wrapText="1"/>
    </xf>
    <xf numFmtId="0" fontId="1" fillId="2" borderId="3" xfId="0" applyFont="1" applyFill="1" applyBorder="1" applyAlignment="1">
      <alignment horizontal="center" vertical="top"/>
    </xf>
    <xf numFmtId="0" fontId="1" fillId="2" borderId="3" xfId="14" applyFont="1" applyFill="1" applyBorder="1">
      <alignment horizontal="center" vertical="center" wrapText="1"/>
    </xf>
    <xf numFmtId="0" fontId="10" fillId="2" borderId="3" xfId="0" applyFont="1" applyFill="1" applyBorder="1" applyAlignment="1">
      <alignment horizontal="left" vertical="top" wrapText="1"/>
    </xf>
    <xf numFmtId="0" fontId="10" fillId="2" borderId="3" xfId="0" applyFont="1" applyFill="1" applyBorder="1" applyAlignment="1">
      <alignment horizontal="center" vertical="top"/>
    </xf>
    <xf numFmtId="0" fontId="1" fillId="2" borderId="0" xfId="1" applyFont="1" applyFill="1" applyBorder="1">
      <alignment horizontal="center" vertical="center" wrapText="1"/>
    </xf>
    <xf numFmtId="0" fontId="10" fillId="2" borderId="3" xfId="10" applyFont="1" applyFill="1" applyBorder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10" fillId="2" borderId="3" xfId="21" applyFont="1" applyFill="1" applyBorder="1">
      <alignment horizontal="center" vertical="center"/>
    </xf>
    <xf numFmtId="0" fontId="10" fillId="2" borderId="3" xfId="14" applyFont="1" applyFill="1" applyBorder="1">
      <alignment horizontal="center" vertical="center" wrapText="1"/>
    </xf>
    <xf numFmtId="49" fontId="10" fillId="2" borderId="3" xfId="19" applyFont="1" applyFill="1" applyBorder="1">
      <alignment horizontal="center" vertical="center" wrapText="1"/>
    </xf>
    <xf numFmtId="0" fontId="3" fillId="2" borderId="0" xfId="0" applyFont="1" applyFill="1" applyAlignment="1">
      <alignment vertical="top"/>
    </xf>
    <xf numFmtId="49" fontId="1" fillId="2" borderId="3" xfId="19" applyFont="1" applyFill="1" applyBorder="1">
      <alignment horizontal="center" vertical="center" wrapText="1"/>
    </xf>
    <xf numFmtId="0" fontId="1" fillId="2" borderId="3" xfId="21" applyFont="1" applyFill="1" applyBorder="1">
      <alignment horizontal="center" vertical="center"/>
    </xf>
    <xf numFmtId="4" fontId="1" fillId="2" borderId="3" xfId="22" applyFont="1" applyFill="1" applyBorder="1" applyAlignment="1">
      <alignment horizontal="center" vertical="center" wrapText="1"/>
    </xf>
    <xf numFmtId="4" fontId="1" fillId="2" borderId="3" xfId="23" applyFont="1" applyFill="1" applyBorder="1" applyAlignment="1">
      <alignment horizontal="center" vertical="center" wrapText="1"/>
    </xf>
    <xf numFmtId="0" fontId="1" fillId="2" borderId="4" xfId="21" applyFont="1" applyFill="1">
      <alignment horizontal="center" vertical="center"/>
    </xf>
    <xf numFmtId="0" fontId="16" fillId="2" borderId="3" xfId="29" applyFont="1" applyFill="1" applyBorder="1">
      <alignment horizontal="center"/>
    </xf>
    <xf numFmtId="49" fontId="1" fillId="2" borderId="3" xfId="10" applyNumberFormat="1" applyFont="1" applyFill="1" applyBorder="1">
      <alignment horizontal="center" vertical="center" wrapText="1"/>
    </xf>
    <xf numFmtId="49" fontId="1" fillId="2" borderId="8" xfId="10" applyNumberFormat="1" applyFont="1" applyFill="1" applyBorder="1">
      <alignment horizontal="center" vertical="center" wrapText="1"/>
    </xf>
    <xf numFmtId="49" fontId="1" fillId="2" borderId="0" xfId="30" applyNumberFormat="1" applyFont="1" applyFill="1" applyBorder="1">
      <alignment horizontal="left" vertical="center" wrapText="1" indent="1"/>
    </xf>
    <xf numFmtId="49" fontId="1" fillId="2" borderId="0" xfId="31" applyNumberFormat="1" applyFont="1" applyFill="1" applyBorder="1">
      <alignment horizontal="left" vertical="center" wrapText="1" indent="1"/>
    </xf>
    <xf numFmtId="0" fontId="16" fillId="2" borderId="0" xfId="29" applyFont="1" applyFill="1" applyBorder="1">
      <alignment horizontal="center"/>
    </xf>
    <xf numFmtId="4" fontId="1" fillId="2" borderId="0" xfId="22" applyFont="1" applyFill="1" applyBorder="1" applyAlignment="1">
      <alignment horizontal="center" vertical="center" wrapText="1"/>
    </xf>
    <xf numFmtId="4" fontId="1" fillId="2" borderId="9" xfId="22" applyFont="1" applyFill="1" applyBorder="1" applyAlignment="1">
      <alignment horizontal="center" vertical="center" wrapText="1"/>
    </xf>
    <xf numFmtId="2" fontId="1" fillId="2" borderId="3" xfId="10" applyNumberFormat="1" applyFont="1" applyFill="1" applyBorder="1">
      <alignment horizontal="center" vertical="center" wrapText="1"/>
    </xf>
    <xf numFmtId="2" fontId="1" fillId="2" borderId="3" xfId="14" applyNumberFormat="1" applyFont="1" applyFill="1" applyBorder="1">
      <alignment horizontal="center" vertical="center" wrapText="1"/>
    </xf>
    <xf numFmtId="0" fontId="1" fillId="2" borderId="3" xfId="34" applyFont="1" applyFill="1" applyBorder="1">
      <alignment horizontal="center" vertical="center"/>
    </xf>
    <xf numFmtId="0" fontId="1" fillId="2" borderId="3" xfId="37" applyFont="1" applyFill="1" applyBorder="1"/>
    <xf numFmtId="0" fontId="1" fillId="2" borderId="3" xfId="0" applyFont="1" applyFill="1" applyBorder="1" applyAlignment="1">
      <alignment vertical="top"/>
    </xf>
    <xf numFmtId="49" fontId="1" fillId="2" borderId="3" xfId="38" applyFont="1" applyFill="1" applyBorder="1">
      <alignment horizontal="center" vertical="center"/>
    </xf>
    <xf numFmtId="164" fontId="1" fillId="2" borderId="3" xfId="39" applyFont="1" applyFill="1" applyBorder="1">
      <alignment horizontal="center" vertical="center"/>
    </xf>
    <xf numFmtId="4" fontId="1" fillId="2" borderId="3" xfId="40" applyFont="1" applyFill="1" applyBorder="1" applyAlignment="1">
      <alignment horizontal="center" vertical="center" wrapText="1"/>
    </xf>
    <xf numFmtId="164" fontId="1" fillId="2" borderId="3" xfId="41" applyFont="1" applyFill="1" applyBorder="1">
      <alignment horizontal="center" vertical="center"/>
    </xf>
    <xf numFmtId="49" fontId="1" fillId="2" borderId="3" xfId="21" applyNumberFormat="1" applyFont="1" applyFill="1" applyBorder="1">
      <alignment horizontal="center" vertical="center"/>
    </xf>
    <xf numFmtId="49" fontId="1" fillId="2" borderId="8" xfId="21" applyNumberFormat="1" applyFont="1" applyFill="1" applyBorder="1">
      <alignment horizontal="center" vertical="center"/>
    </xf>
    <xf numFmtId="0" fontId="1" fillId="2" borderId="0" xfId="30" applyFont="1" applyFill="1" applyBorder="1">
      <alignment horizontal="left" vertical="center" wrapText="1" indent="1"/>
    </xf>
    <xf numFmtId="0" fontId="1" fillId="2" borderId="0" xfId="31" applyFont="1" applyFill="1" applyBorder="1">
      <alignment horizontal="left" vertical="center" wrapText="1" indent="1"/>
    </xf>
    <xf numFmtId="164" fontId="1" fillId="2" borderId="0" xfId="41" applyFont="1" applyFill="1" applyBorder="1">
      <alignment horizontal="center" vertical="center"/>
    </xf>
    <xf numFmtId="4" fontId="1" fillId="2" borderId="0" xfId="40" applyFont="1" applyFill="1" applyBorder="1" applyAlignment="1">
      <alignment horizontal="center" vertical="center" wrapText="1"/>
    </xf>
    <xf numFmtId="4" fontId="1" fillId="2" borderId="9" xfId="40" applyFont="1" applyFill="1" applyBorder="1" applyAlignment="1">
      <alignment horizontal="center" vertical="center" wrapText="1"/>
    </xf>
    <xf numFmtId="4" fontId="1" fillId="2" borderId="3" xfId="45" applyFont="1" applyFill="1" applyBorder="1">
      <alignment horizontal="right" vertical="center"/>
    </xf>
    <xf numFmtId="0" fontId="1" fillId="2" borderId="3" xfId="48" applyFont="1" applyFill="1" applyBorder="1">
      <alignment vertical="center" wrapText="1"/>
    </xf>
    <xf numFmtId="0" fontId="1" fillId="2" borderId="16" xfId="48" applyFont="1" applyFill="1" applyBorder="1">
      <alignment vertical="center" wrapText="1"/>
    </xf>
    <xf numFmtId="0" fontId="1" fillId="2" borderId="18" xfId="48" applyFont="1" applyFill="1" applyBorder="1">
      <alignment vertical="center" wrapText="1"/>
    </xf>
    <xf numFmtId="49" fontId="1" fillId="2" borderId="3" xfId="1" applyNumberFormat="1" applyFont="1" applyFill="1" applyBorder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2" fontId="1" fillId="2" borderId="3" xfId="0" applyNumberFormat="1" applyFont="1" applyFill="1" applyBorder="1" applyAlignment="1">
      <alignment horizontal="center" vertical="center" wrapText="1"/>
    </xf>
    <xf numFmtId="2" fontId="1" fillId="2" borderId="16" xfId="0" applyNumberFormat="1" applyFont="1" applyFill="1" applyBorder="1" applyAlignment="1">
      <alignment horizontal="center" vertical="center" wrapText="1"/>
    </xf>
    <xf numFmtId="165" fontId="1" fillId="2" borderId="3" xfId="0" applyNumberFormat="1" applyFont="1" applyFill="1" applyBorder="1" applyAlignment="1">
      <alignment horizontal="center" vertical="top"/>
    </xf>
    <xf numFmtId="165" fontId="1" fillId="2" borderId="16" xfId="0" applyNumberFormat="1" applyFont="1" applyFill="1" applyBorder="1" applyAlignment="1">
      <alignment horizontal="center" vertical="top"/>
    </xf>
    <xf numFmtId="2" fontId="1" fillId="2" borderId="3" xfId="0" applyNumberFormat="1" applyFont="1" applyFill="1" applyBorder="1" applyAlignment="1">
      <alignment horizontal="center" vertical="top"/>
    </xf>
    <xf numFmtId="2" fontId="1" fillId="2" borderId="16" xfId="0" applyNumberFormat="1" applyFont="1" applyFill="1" applyBorder="1" applyAlignment="1">
      <alignment horizontal="center" vertical="top"/>
    </xf>
    <xf numFmtId="0" fontId="1" fillId="2" borderId="3" xfId="0" applyFont="1" applyFill="1" applyBorder="1" applyAlignment="1">
      <alignment horizontal="center" vertical="top" wrapText="1"/>
    </xf>
    <xf numFmtId="0" fontId="1" fillId="2" borderId="0" xfId="0" applyFont="1" applyFill="1" applyAlignment="1">
      <alignment horizontal="center" vertical="top"/>
    </xf>
    <xf numFmtId="0" fontId="1" fillId="2" borderId="0" xfId="0" applyFont="1" applyFill="1" applyAlignment="1">
      <alignment vertical="top" wrapText="1"/>
    </xf>
    <xf numFmtId="0" fontId="0" fillId="2" borderId="0" xfId="0" applyFill="1"/>
    <xf numFmtId="0" fontId="3" fillId="2" borderId="0" xfId="0" applyFont="1" applyFill="1" applyAlignment="1">
      <alignment horizontal="left" vertical="center" indent="15"/>
    </xf>
    <xf numFmtId="0" fontId="1" fillId="2" borderId="0" xfId="0" applyFont="1" applyFill="1" applyAlignment="1">
      <alignment vertical="center" wrapText="1"/>
    </xf>
    <xf numFmtId="0" fontId="15" fillId="2" borderId="0" xfId="0" applyFont="1" applyFill="1" applyAlignment="1">
      <alignment wrapText="1"/>
    </xf>
    <xf numFmtId="49" fontId="1" fillId="2" borderId="16" xfId="1" applyNumberFormat="1" applyFont="1" applyFill="1" applyBorder="1" applyAlignment="1">
      <alignment horizontal="left" vertical="center" wrapText="1"/>
    </xf>
    <xf numFmtId="49" fontId="1" fillId="2" borderId="18" xfId="1" applyNumberFormat="1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center" vertical="top"/>
    </xf>
    <xf numFmtId="49" fontId="1" fillId="2" borderId="3" xfId="1" applyNumberFormat="1" applyFont="1" applyFill="1" applyBorder="1" applyAlignment="1">
      <alignment horizontal="left" vertical="center" wrapText="1"/>
    </xf>
    <xf numFmtId="49" fontId="1" fillId="2" borderId="17" xfId="1" applyNumberFormat="1" applyFont="1" applyFill="1" applyBorder="1" applyAlignment="1">
      <alignment horizontal="left" vertical="center" wrapText="1"/>
    </xf>
    <xf numFmtId="0" fontId="1" fillId="2" borderId="3" xfId="1" applyFont="1" applyFill="1" applyBorder="1" applyAlignment="1">
      <alignment horizontal="left" vertical="center" wrapText="1"/>
    </xf>
    <xf numFmtId="0" fontId="1" fillId="2" borderId="3" xfId="44" applyFont="1" applyFill="1" applyBorder="1">
      <alignment horizontal="left" vertical="center" wrapText="1"/>
    </xf>
    <xf numFmtId="49" fontId="1" fillId="2" borderId="0" xfId="21" applyNumberFormat="1" applyFont="1" applyFill="1" applyBorder="1">
      <alignment horizontal="center" vertical="center"/>
    </xf>
    <xf numFmtId="0" fontId="6" fillId="2" borderId="3" xfId="1" applyFont="1" applyFill="1" applyBorder="1">
      <alignment horizontal="center" vertical="center" wrapText="1"/>
    </xf>
    <xf numFmtId="49" fontId="1" fillId="2" borderId="3" xfId="1" applyNumberFormat="1" applyFont="1" applyFill="1" applyBorder="1">
      <alignment horizontal="center" vertical="center" wrapText="1"/>
    </xf>
    <xf numFmtId="0" fontId="1" fillId="2" borderId="19" xfId="0" applyFont="1" applyFill="1" applyBorder="1" applyAlignment="1">
      <alignment horizontal="center" vertical="center"/>
    </xf>
    <xf numFmtId="0" fontId="1" fillId="2" borderId="20" xfId="0" applyFont="1" applyFill="1" applyBorder="1" applyAlignment="1">
      <alignment horizontal="center" vertical="center"/>
    </xf>
    <xf numFmtId="0" fontId="1" fillId="2" borderId="21" xfId="0" applyFont="1" applyFill="1" applyBorder="1" applyAlignment="1">
      <alignment horizontal="center" vertical="center"/>
    </xf>
    <xf numFmtId="0" fontId="1" fillId="2" borderId="3" xfId="30" applyFont="1" applyFill="1" applyBorder="1">
      <alignment horizontal="left" vertical="center" wrapText="1" indent="1"/>
    </xf>
    <xf numFmtId="0" fontId="1" fillId="2" borderId="3" xfId="47" applyFont="1" applyFill="1" applyBorder="1">
      <alignment horizontal="left" vertical="center" wrapText="1" indent="1"/>
    </xf>
    <xf numFmtId="0" fontId="1" fillId="2" borderId="16" xfId="20" applyFont="1" applyFill="1" applyBorder="1">
      <alignment horizontal="left" vertical="center" wrapText="1"/>
    </xf>
    <xf numFmtId="0" fontId="1" fillId="2" borderId="17" xfId="20" applyFont="1" applyFill="1" applyBorder="1">
      <alignment horizontal="left" vertical="center" wrapText="1"/>
    </xf>
    <xf numFmtId="0" fontId="1" fillId="2" borderId="18" xfId="20" applyFont="1" applyFill="1" applyBorder="1">
      <alignment horizontal="left" vertical="center" wrapText="1"/>
    </xf>
    <xf numFmtId="0" fontId="1" fillId="2" borderId="3" xfId="42" applyFont="1" applyFill="1" applyBorder="1">
      <alignment horizontal="left" wrapText="1" indent="1"/>
    </xf>
    <xf numFmtId="0" fontId="1" fillId="2" borderId="3" xfId="43" applyFont="1" applyFill="1" applyBorder="1">
      <alignment horizontal="left" wrapText="1" indent="1"/>
    </xf>
    <xf numFmtId="0" fontId="1" fillId="2" borderId="3" xfId="46" applyFont="1" applyFill="1" applyBorder="1">
      <alignment horizontal="left" vertical="center" wrapText="1" indent="1"/>
    </xf>
    <xf numFmtId="0" fontId="1" fillId="2" borderId="3" xfId="21" applyFont="1" applyFill="1" applyBorder="1">
      <alignment horizontal="center" vertical="center"/>
    </xf>
    <xf numFmtId="0" fontId="1" fillId="2" borderId="3" xfId="10" applyFont="1" applyFill="1" applyBorder="1">
      <alignment horizontal="center" vertical="center" wrapText="1"/>
    </xf>
    <xf numFmtId="0" fontId="1" fillId="2" borderId="3" xfId="14" applyFont="1" applyFill="1" applyBorder="1">
      <alignment horizontal="center" vertical="center" wrapText="1"/>
    </xf>
    <xf numFmtId="0" fontId="1" fillId="2" borderId="16" xfId="35" applyFont="1" applyFill="1" applyBorder="1">
      <alignment horizontal="left" vertical="center"/>
    </xf>
    <xf numFmtId="0" fontId="1" fillId="2" borderId="17" xfId="35" applyFont="1" applyFill="1" applyBorder="1">
      <alignment horizontal="left" vertical="center"/>
    </xf>
    <xf numFmtId="0" fontId="1" fillId="2" borderId="18" xfId="35" applyFont="1" applyFill="1" applyBorder="1">
      <alignment horizontal="left" vertical="center"/>
    </xf>
    <xf numFmtId="0" fontId="1" fillId="2" borderId="3" xfId="31" applyFont="1" applyFill="1" applyBorder="1">
      <alignment horizontal="left" vertical="center" wrapText="1" indent="1"/>
    </xf>
    <xf numFmtId="0" fontId="1" fillId="2" borderId="3" xfId="35" applyFont="1" applyFill="1" applyBorder="1">
      <alignment horizontal="left" vertical="center"/>
    </xf>
    <xf numFmtId="0" fontId="1" fillId="2" borderId="3" xfId="36" applyFont="1" applyFill="1" applyBorder="1">
      <alignment horizontal="left" vertical="center"/>
    </xf>
    <xf numFmtId="0" fontId="6" fillId="2" borderId="16" xfId="1" applyFont="1" applyFill="1" applyBorder="1">
      <alignment horizontal="center" vertical="center" wrapText="1"/>
    </xf>
    <xf numFmtId="0" fontId="6" fillId="2" borderId="17" xfId="1" applyFont="1" applyFill="1" applyBorder="1">
      <alignment horizontal="center" vertical="center" wrapText="1"/>
    </xf>
    <xf numFmtId="0" fontId="6" fillId="2" borderId="18" xfId="1" applyFont="1" applyFill="1" applyBorder="1">
      <alignment horizontal="center" vertical="center" wrapText="1"/>
    </xf>
    <xf numFmtId="0" fontId="6" fillId="2" borderId="3" xfId="32" applyFont="1" applyFill="1" applyBorder="1" applyAlignment="1">
      <alignment horizontal="center" vertical="center"/>
    </xf>
    <xf numFmtId="0" fontId="1" fillId="2" borderId="16" xfId="33" applyFont="1" applyFill="1" applyBorder="1">
      <alignment horizontal="center" vertical="center" wrapText="1"/>
    </xf>
    <xf numFmtId="0" fontId="1" fillId="2" borderId="17" xfId="33" applyFont="1" applyFill="1" applyBorder="1">
      <alignment horizontal="center" vertical="center" wrapText="1"/>
    </xf>
    <xf numFmtId="0" fontId="1" fillId="2" borderId="18" xfId="33" applyFont="1" applyFill="1" applyBorder="1">
      <alignment horizontal="center" vertical="center" wrapText="1"/>
    </xf>
    <xf numFmtId="0" fontId="1" fillId="2" borderId="3" xfId="20" applyFont="1" applyFill="1" applyBorder="1">
      <alignment horizontal="left" vertical="center" wrapText="1"/>
    </xf>
    <xf numFmtId="0" fontId="1" fillId="2" borderId="2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23" xfId="0" applyFont="1" applyFill="1" applyBorder="1" applyAlignment="1">
      <alignment horizontal="center" vertical="center"/>
    </xf>
    <xf numFmtId="0" fontId="1" fillId="2" borderId="3" xfId="15" applyFont="1" applyFill="1" applyBorder="1" applyAlignment="1">
      <alignment vertical="center" wrapText="1"/>
    </xf>
    <xf numFmtId="49" fontId="1" fillId="2" borderId="3" xfId="19" applyFont="1" applyFill="1" applyBorder="1" applyAlignment="1">
      <alignment horizontal="left" vertical="center" wrapText="1"/>
    </xf>
    <xf numFmtId="49" fontId="1" fillId="2" borderId="0" xfId="19" applyFont="1" applyFill="1" applyBorder="1">
      <alignment horizontal="center" vertical="center" wrapText="1"/>
    </xf>
    <xf numFmtId="49" fontId="1" fillId="2" borderId="3" xfId="30" applyNumberFormat="1" applyFont="1" applyFill="1" applyBorder="1">
      <alignment horizontal="left" vertical="center" wrapText="1" indent="1"/>
    </xf>
    <xf numFmtId="49" fontId="1" fillId="2" borderId="3" xfId="31" applyNumberFormat="1" applyFont="1" applyFill="1" applyBorder="1">
      <alignment horizontal="left" vertical="center" wrapText="1" indent="1"/>
    </xf>
    <xf numFmtId="0" fontId="6" fillId="2" borderId="8" xfId="2" applyFont="1" applyFill="1" applyBorder="1">
      <alignment horizontal="center" vertical="center"/>
    </xf>
    <xf numFmtId="0" fontId="6" fillId="2" borderId="0" xfId="2" applyFont="1" applyFill="1" applyBorder="1">
      <alignment horizontal="center" vertical="center"/>
    </xf>
    <xf numFmtId="0" fontId="6" fillId="2" borderId="9" xfId="2" applyFont="1" applyFill="1" applyBorder="1">
      <alignment horizontal="center" vertical="center"/>
    </xf>
    <xf numFmtId="49" fontId="1" fillId="2" borderId="3" xfId="19" applyFont="1" applyFill="1" applyBorder="1">
      <alignment horizontal="center" vertical="center" wrapText="1"/>
    </xf>
    <xf numFmtId="0" fontId="1" fillId="2" borderId="3" xfId="11" applyFont="1" applyFill="1" applyBorder="1">
      <alignment horizontal="center" vertical="center" wrapText="1"/>
    </xf>
    <xf numFmtId="0" fontId="1" fillId="2" borderId="3" xfId="12" applyFont="1" applyFill="1" applyBorder="1">
      <alignment horizontal="center" vertical="center" wrapText="1"/>
    </xf>
    <xf numFmtId="0" fontId="1" fillId="2" borderId="3" xfId="15" applyFont="1" applyFill="1" applyBorder="1">
      <alignment horizontal="center" vertical="center" wrapText="1"/>
    </xf>
    <xf numFmtId="0" fontId="1" fillId="2" borderId="3" xfId="16" applyFont="1" applyFill="1" applyBorder="1">
      <alignment horizontal="center" vertical="center" wrapText="1"/>
    </xf>
    <xf numFmtId="0" fontId="1" fillId="2" borderId="3" xfId="24" applyFont="1" applyFill="1" applyBorder="1">
      <alignment horizontal="left" vertical="center" wrapText="1"/>
    </xf>
    <xf numFmtId="0" fontId="1" fillId="2" borderId="3" xfId="25" applyFont="1" applyFill="1" applyBorder="1">
      <alignment horizontal="center" vertical="center"/>
    </xf>
    <xf numFmtId="0" fontId="1" fillId="2" borderId="3" xfId="26" applyFont="1" applyFill="1" applyBorder="1">
      <alignment horizontal="center" vertical="center"/>
    </xf>
    <xf numFmtId="0" fontId="1" fillId="2" borderId="3" xfId="27" applyFont="1" applyFill="1" applyBorder="1">
      <alignment horizontal="center" vertical="center"/>
    </xf>
    <xf numFmtId="0" fontId="1" fillId="2" borderId="3" xfId="28" applyFont="1" applyFill="1" applyBorder="1">
      <alignment horizontal="center" vertical="center"/>
    </xf>
    <xf numFmtId="0" fontId="5" fillId="2" borderId="2" xfId="1" applyFont="1" applyFill="1" applyBorder="1">
      <alignment horizontal="center" vertical="center" wrapText="1"/>
    </xf>
    <xf numFmtId="0" fontId="6" fillId="2" borderId="3" xfId="2" applyFont="1" applyFill="1" applyBorder="1">
      <alignment horizontal="center" vertical="center"/>
    </xf>
    <xf numFmtId="0" fontId="6" fillId="2" borderId="3" xfId="3" applyFont="1" applyFill="1" applyBorder="1">
      <alignment horizontal="right" vertical="center" wrapText="1" indent="1"/>
    </xf>
    <xf numFmtId="0" fontId="6" fillId="2" borderId="3" xfId="4" applyFont="1" applyFill="1" applyBorder="1">
      <alignment horizontal="right" vertical="center" wrapText="1" indent="1"/>
    </xf>
    <xf numFmtId="0" fontId="1" fillId="2" borderId="3" xfId="5" applyFont="1" applyFill="1" applyBorder="1">
      <alignment horizontal="center" vertical="center" wrapText="1"/>
    </xf>
    <xf numFmtId="0" fontId="1" fillId="2" borderId="3" xfId="6" applyFont="1" applyFill="1" applyBorder="1">
      <alignment horizontal="right" vertical="center" wrapText="1" indent="1"/>
    </xf>
    <xf numFmtId="0" fontId="1" fillId="2" borderId="3" xfId="7" applyFont="1" applyFill="1" applyBorder="1">
      <alignment horizontal="right" vertical="center" wrapText="1" indent="1"/>
    </xf>
    <xf numFmtId="0" fontId="1" fillId="2" borderId="3" xfId="8" applyFont="1" applyFill="1" applyBorder="1">
      <alignment horizontal="center" vertical="center"/>
    </xf>
    <xf numFmtId="0" fontId="6" fillId="2" borderId="8" xfId="1" applyFont="1" applyFill="1" applyBorder="1">
      <alignment horizontal="center" vertical="center" wrapText="1"/>
    </xf>
    <xf numFmtId="0" fontId="6" fillId="2" borderId="0" xfId="1" applyFont="1" applyFill="1" applyBorder="1">
      <alignment horizontal="center" vertical="center" wrapText="1"/>
    </xf>
    <xf numFmtId="0" fontId="6" fillId="2" borderId="9" xfId="1" applyFont="1" applyFill="1" applyBorder="1">
      <alignment horizontal="center" vertical="center" wrapText="1"/>
    </xf>
    <xf numFmtId="0" fontId="1" fillId="2" borderId="3" xfId="13" applyFont="1" applyFill="1" applyBorder="1">
      <alignment horizontal="center" vertical="center" wrapText="1"/>
    </xf>
    <xf numFmtId="0" fontId="1" fillId="2" borderId="3" xfId="17" applyFont="1" applyFill="1" applyBorder="1">
      <alignment horizontal="center" vertical="center" wrapText="1"/>
    </xf>
    <xf numFmtId="0" fontId="6" fillId="2" borderId="8" xfId="2" applyFont="1" applyFill="1" applyBorder="1" applyAlignment="1">
      <alignment horizontal="center" vertical="center" wrapText="1"/>
    </xf>
    <xf numFmtId="0" fontId="6" fillId="2" borderId="0" xfId="2" applyFont="1" applyFill="1" applyBorder="1" applyAlignment="1">
      <alignment horizontal="center" vertical="center" wrapText="1"/>
    </xf>
    <xf numFmtId="0" fontId="6" fillId="2" borderId="9" xfId="2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wrapText="1"/>
    </xf>
    <xf numFmtId="0" fontId="1" fillId="2" borderId="3" xfId="0" applyFont="1" applyFill="1" applyBorder="1" applyAlignment="1">
      <alignment wrapText="1"/>
    </xf>
    <xf numFmtId="0" fontId="1" fillId="2" borderId="3" xfId="0" applyFont="1" applyFill="1" applyBorder="1" applyAlignment="1">
      <alignment vertical="top" wrapText="1"/>
    </xf>
    <xf numFmtId="0" fontId="10" fillId="2" borderId="3" xfId="6" applyFont="1" applyFill="1" applyBorder="1">
      <alignment horizontal="right" vertical="center" wrapText="1" indent="1"/>
    </xf>
    <xf numFmtId="0" fontId="10" fillId="2" borderId="3" xfId="7" applyFont="1" applyFill="1" applyBorder="1">
      <alignment horizontal="right" vertical="center" wrapText="1" indent="1"/>
    </xf>
    <xf numFmtId="0" fontId="10" fillId="2" borderId="3" xfId="5" applyFont="1" applyFill="1" applyBorder="1">
      <alignment horizontal="center" vertical="center" wrapText="1"/>
    </xf>
    <xf numFmtId="0" fontId="9" fillId="2" borderId="3" xfId="3" applyFont="1" applyFill="1" applyBorder="1">
      <alignment horizontal="right" vertical="center" wrapText="1" indent="1"/>
    </xf>
    <xf numFmtId="0" fontId="9" fillId="2" borderId="3" xfId="4" applyFont="1" applyFill="1" applyBorder="1">
      <alignment horizontal="right" vertical="center" wrapText="1" indent="1"/>
    </xf>
    <xf numFmtId="49" fontId="10" fillId="2" borderId="2" xfId="19" applyFont="1" applyFill="1" applyBorder="1">
      <alignment horizontal="center" vertical="center" wrapText="1"/>
    </xf>
    <xf numFmtId="0" fontId="9" fillId="2" borderId="3" xfId="2" applyFont="1" applyFill="1" applyBorder="1">
      <alignment horizontal="center" vertical="center"/>
    </xf>
    <xf numFmtId="49" fontId="10" fillId="2" borderId="3" xfId="19" applyFont="1" applyFill="1" applyBorder="1">
      <alignment horizontal="center" vertical="center" wrapText="1"/>
    </xf>
    <xf numFmtId="0" fontId="10" fillId="2" borderId="3" xfId="21" applyFont="1" applyFill="1" applyBorder="1">
      <alignment horizontal="center" vertical="center"/>
    </xf>
    <xf numFmtId="0" fontId="10" fillId="2" borderId="3" xfId="25" applyFont="1" applyFill="1" applyBorder="1">
      <alignment horizontal="center" vertical="center"/>
    </xf>
    <xf numFmtId="0" fontId="10" fillId="2" borderId="3" xfId="27" applyFont="1" applyFill="1" applyBorder="1">
      <alignment horizontal="center" vertical="center"/>
    </xf>
    <xf numFmtId="0" fontId="10" fillId="2" borderId="3" xfId="10" applyFont="1" applyFill="1" applyBorder="1">
      <alignment horizontal="center" vertical="center" wrapText="1"/>
    </xf>
    <xf numFmtId="0" fontId="10" fillId="2" borderId="3" xfId="14" applyFont="1" applyFill="1" applyBorder="1">
      <alignment horizontal="center" vertical="center" wrapText="1"/>
    </xf>
    <xf numFmtId="0" fontId="10" fillId="2" borderId="3" xfId="33" applyFont="1" applyFill="1" applyBorder="1">
      <alignment horizontal="center" vertical="center" wrapText="1"/>
    </xf>
    <xf numFmtId="0" fontId="10" fillId="2" borderId="3" xfId="50" applyFont="1" applyFill="1" applyBorder="1">
      <alignment horizontal="center" vertical="center" wrapText="1"/>
    </xf>
    <xf numFmtId="0" fontId="10" fillId="2" borderId="19" xfId="0" applyFont="1" applyFill="1" applyBorder="1" applyAlignment="1">
      <alignment horizontal="center" vertical="center"/>
    </xf>
    <xf numFmtId="0" fontId="10" fillId="2" borderId="20" xfId="0" applyFont="1" applyFill="1" applyBorder="1" applyAlignment="1">
      <alignment horizontal="center" vertical="center"/>
    </xf>
    <xf numFmtId="0" fontId="10" fillId="2" borderId="21" xfId="0" applyFont="1" applyFill="1" applyBorder="1" applyAlignment="1">
      <alignment horizontal="center" vertical="center"/>
    </xf>
    <xf numFmtId="0" fontId="10" fillId="2" borderId="8" xfId="0" applyFont="1" applyFill="1" applyBorder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10" fillId="2" borderId="9" xfId="0" applyFont="1" applyFill="1" applyBorder="1" applyAlignment="1">
      <alignment horizontal="center" vertical="center"/>
    </xf>
    <xf numFmtId="0" fontId="10" fillId="2" borderId="22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2" borderId="23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top"/>
    </xf>
    <xf numFmtId="0" fontId="2" fillId="2" borderId="0" xfId="0" applyFont="1" applyFill="1" applyAlignment="1">
      <alignment horizontal="left" vertical="center" wrapText="1"/>
    </xf>
    <xf numFmtId="0" fontId="5" fillId="2" borderId="0" xfId="1" applyFont="1" applyFill="1" applyBorder="1">
      <alignment horizontal="center" vertical="center" wrapText="1"/>
    </xf>
    <xf numFmtId="0" fontId="10" fillId="2" borderId="3" xfId="8" applyFont="1" applyFill="1" applyBorder="1">
      <alignment horizontal="center" vertical="center"/>
    </xf>
    <xf numFmtId="0" fontId="9" fillId="2" borderId="3" xfId="1" applyFont="1" applyFill="1" applyBorder="1">
      <alignment horizontal="center" vertical="center" wrapText="1"/>
    </xf>
    <xf numFmtId="0" fontId="10" fillId="2" borderId="3" xfId="11" applyFont="1" applyFill="1" applyBorder="1">
      <alignment horizontal="center" vertical="center" wrapText="1"/>
    </xf>
    <xf numFmtId="0" fontId="10" fillId="2" borderId="3" xfId="15" applyFont="1" applyFill="1" applyBorder="1">
      <alignment horizontal="center" vertical="center" wrapText="1"/>
    </xf>
    <xf numFmtId="0" fontId="10" fillId="2" borderId="3" xfId="13" applyFont="1" applyFill="1" applyBorder="1">
      <alignment horizontal="center" vertical="center" wrapText="1"/>
    </xf>
    <xf numFmtId="0" fontId="10" fillId="2" borderId="3" xfId="17" applyFont="1" applyFill="1" applyBorder="1">
      <alignment horizontal="center" vertical="center" wrapText="1"/>
    </xf>
    <xf numFmtId="0" fontId="10" fillId="2" borderId="16" xfId="0" applyFont="1" applyFill="1" applyBorder="1" applyAlignment="1">
      <alignment horizontal="left" vertical="top" wrapText="1"/>
    </xf>
    <xf numFmtId="0" fontId="10" fillId="2" borderId="17" xfId="0" applyFont="1" applyFill="1" applyBorder="1" applyAlignment="1">
      <alignment horizontal="left" vertical="top" wrapText="1"/>
    </xf>
    <xf numFmtId="0" fontId="10" fillId="2" borderId="18" xfId="0" applyFont="1" applyFill="1" applyBorder="1" applyAlignment="1">
      <alignment horizontal="left" vertical="top" wrapText="1"/>
    </xf>
    <xf numFmtId="0" fontId="9" fillId="2" borderId="3" xfId="32" applyFont="1" applyFill="1" applyBorder="1" applyAlignment="1">
      <alignment horizontal="center" vertical="center"/>
    </xf>
    <xf numFmtId="0" fontId="9" fillId="2" borderId="3" xfId="2" applyFont="1" applyFill="1" applyBorder="1" applyAlignment="1">
      <alignment horizontal="center" vertical="center" wrapText="1"/>
    </xf>
    <xf numFmtId="0" fontId="10" fillId="2" borderId="3" xfId="35" applyFont="1" applyFill="1" applyBorder="1">
      <alignment horizontal="left" vertical="center"/>
    </xf>
    <xf numFmtId="0" fontId="10" fillId="2" borderId="3" xfId="36" applyFont="1" applyFill="1" applyBorder="1">
      <alignment horizontal="left" vertical="center"/>
    </xf>
    <xf numFmtId="0" fontId="10" fillId="2" borderId="0" xfId="21" applyFont="1" applyFill="1" applyBorder="1">
      <alignment horizontal="center" vertical="center"/>
    </xf>
    <xf numFmtId="0" fontId="10" fillId="2" borderId="3" xfId="57" applyFont="1" applyFill="1" applyBorder="1">
      <alignment horizontal="left" vertical="center"/>
    </xf>
    <xf numFmtId="0" fontId="1" fillId="2" borderId="0" xfId="1" applyFont="1" applyFill="1" applyBorder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top"/>
    </xf>
    <xf numFmtId="0" fontId="1" fillId="2" borderId="20" xfId="0" applyFont="1" applyFill="1" applyBorder="1" applyAlignment="1">
      <alignment horizontal="center" vertical="top"/>
    </xf>
    <xf numFmtId="0" fontId="1" fillId="2" borderId="21" xfId="0" applyFont="1" applyFill="1" applyBorder="1" applyAlignment="1">
      <alignment horizontal="center" vertical="top"/>
    </xf>
    <xf numFmtId="0" fontId="1" fillId="2" borderId="8" xfId="0" applyFont="1" applyFill="1" applyBorder="1" applyAlignment="1">
      <alignment horizontal="center" vertical="top"/>
    </xf>
    <xf numFmtId="0" fontId="1" fillId="2" borderId="0" xfId="0" applyFont="1" applyFill="1" applyBorder="1" applyAlignment="1">
      <alignment horizontal="center" vertical="top"/>
    </xf>
    <xf numFmtId="0" fontId="1" fillId="2" borderId="9" xfId="0" applyFont="1" applyFill="1" applyBorder="1" applyAlignment="1">
      <alignment horizontal="center" vertical="top"/>
    </xf>
    <xf numFmtId="0" fontId="1" fillId="2" borderId="22" xfId="0" applyFont="1" applyFill="1" applyBorder="1" applyAlignment="1">
      <alignment horizontal="center" vertical="top"/>
    </xf>
    <xf numFmtId="0" fontId="1" fillId="2" borderId="2" xfId="0" applyFont="1" applyFill="1" applyBorder="1" applyAlignment="1">
      <alignment horizontal="center" vertical="top"/>
    </xf>
    <xf numFmtId="0" fontId="1" fillId="2" borderId="23" xfId="0" applyFont="1" applyFill="1" applyBorder="1" applyAlignment="1">
      <alignment horizontal="center" vertical="top"/>
    </xf>
    <xf numFmtId="0" fontId="10" fillId="2" borderId="3" xfId="0" applyFont="1" applyFill="1" applyBorder="1" applyAlignment="1">
      <alignment horizontal="center" vertical="top"/>
    </xf>
    <xf numFmtId="49" fontId="10" fillId="2" borderId="3" xfId="0" applyNumberFormat="1" applyFont="1" applyFill="1" applyBorder="1" applyAlignment="1">
      <alignment horizontal="center" vertical="center" wrapText="1"/>
    </xf>
    <xf numFmtId="4" fontId="10" fillId="2" borderId="26" xfId="0" applyNumberFormat="1" applyFont="1" applyFill="1" applyBorder="1" applyAlignment="1">
      <alignment horizontal="center" vertical="top" wrapText="1"/>
    </xf>
    <xf numFmtId="0" fontId="10" fillId="2" borderId="27" xfId="0" applyFont="1" applyFill="1" applyBorder="1" applyAlignment="1">
      <alignment horizontal="center" vertical="top" wrapText="1"/>
    </xf>
    <xf numFmtId="0" fontId="1" fillId="2" borderId="0" xfId="0" applyFont="1" applyFill="1" applyAlignment="1">
      <alignment horizontal="center"/>
    </xf>
    <xf numFmtId="0" fontId="10" fillId="2" borderId="3" xfId="0" applyFont="1" applyFill="1" applyBorder="1" applyAlignment="1">
      <alignment horizontal="center" vertical="top" wrapText="1"/>
    </xf>
    <xf numFmtId="0" fontId="10" fillId="2" borderId="3" xfId="0" applyFont="1" applyFill="1" applyBorder="1" applyAlignment="1">
      <alignment horizontal="left" vertical="top" wrapText="1"/>
    </xf>
  </cellXfs>
  <cellStyles count="59">
    <cellStyle name="s1082" xfId="23"/>
    <cellStyle name="s1582" xfId="58"/>
    <cellStyle name="s1586" xfId="22"/>
    <cellStyle name="s173" xfId="14"/>
    <cellStyle name="s1778" xfId="32"/>
    <cellStyle name="s1800" xfId="54"/>
    <cellStyle name="s181" xfId="40"/>
    <cellStyle name="s1932" xfId="27"/>
    <cellStyle name="s1946" xfId="42"/>
    <cellStyle name="s1974" xfId="36"/>
    <cellStyle name="s1984" xfId="45"/>
    <cellStyle name="s2098" xfId="25"/>
    <cellStyle name="s231" xfId="10"/>
    <cellStyle name="s2585" xfId="28"/>
    <cellStyle name="s2693" xfId="2"/>
    <cellStyle name="s2694" xfId="3"/>
    <cellStyle name="s2695" xfId="4"/>
    <cellStyle name="s27" xfId="19"/>
    <cellStyle name="s2700" xfId="18"/>
    <cellStyle name="s2701" xfId="26"/>
    <cellStyle name="s2704" xfId="53"/>
    <cellStyle name="s2705" xfId="29"/>
    <cellStyle name="s2706" xfId="52"/>
    <cellStyle name="s2709" xfId="39"/>
    <cellStyle name="s2710" xfId="41"/>
    <cellStyle name="s2715" xfId="55"/>
    <cellStyle name="s2716" xfId="57"/>
    <cellStyle name="s2717" xfId="43"/>
    <cellStyle name="s2718" xfId="56"/>
    <cellStyle name="s37" xfId="21"/>
    <cellStyle name="s38" xfId="38"/>
    <cellStyle name="s43" xfId="9"/>
    <cellStyle name="s436" xfId="6"/>
    <cellStyle name="s437" xfId="7"/>
    <cellStyle name="s503" xfId="13"/>
    <cellStyle name="s57" xfId="8"/>
    <cellStyle name="s58" xfId="49"/>
    <cellStyle name="s609" xfId="51"/>
    <cellStyle name="s69" xfId="30"/>
    <cellStyle name="s704" xfId="44"/>
    <cellStyle name="s724" xfId="34"/>
    <cellStyle name="s733" xfId="33"/>
    <cellStyle name="s736" xfId="16"/>
    <cellStyle name="s737" xfId="11"/>
    <cellStyle name="s741" xfId="48"/>
    <cellStyle name="s747" xfId="17"/>
    <cellStyle name="s749" xfId="15"/>
    <cellStyle name="s760" xfId="20"/>
    <cellStyle name="s77" xfId="47"/>
    <cellStyle name="s799" xfId="50"/>
    <cellStyle name="s805" xfId="1"/>
    <cellStyle name="s806" xfId="12"/>
    <cellStyle name="s864" xfId="37"/>
    <cellStyle name="s880" xfId="35"/>
    <cellStyle name="s89" xfId="46"/>
    <cellStyle name="s90" xfId="31"/>
    <cellStyle name="s970" xfId="5"/>
    <cellStyle name="s995" xfId="24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70;&#1076;&#1080;&#1085;&#1094;&#1077;&#1074;&#1072;%20&#1053;.&#1043;\&#1086;&#1090;%20&#1050;&#1088;&#1080;&#1074;&#1086;&#1096;&#1077;&#1080;&#1085;&#1086;&#1081;%20&#1070;.&#1040;\2023\&#1042;&#1057;%20CALC.TARIFF.WATER.EIAS%20(2)%20(1)%20(1)%20(1)%20(1)%20(1)%20(1)_expor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70;&#1076;&#1080;&#1085;&#1094;&#1077;&#1074;&#1072;%20&#1053;.&#1043;\&#1086;&#1090;%20&#1050;&#1088;&#1080;&#1074;&#1086;&#1096;&#1077;&#1080;&#1085;&#1086;&#1081;%20&#1070;.&#1040;\2023\CALC.TARIFF.WATER.EIAS%20&#1059;&#1085;&#1080;&#1074;&#1077;&#1088;&#1089;&#1072;&#1083;_export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056;&#1040;&#1041;&#1054;&#1058;&#1040;\1.%20&#1058;&#1072;&#1088;&#1080;&#1092;&#1099;\14.%20&#1058;&#1072;&#1088;&#1080;&#1092;&#1085;&#1072;&#1103;%20&#1082;&#1086;&#1084;&#1087;&#1072;&#1085;&#1080;&#1103;%202026\&#1047;&#1040;&#1058;&#1054;\&#1054;&#1054;&#1054;%20&#1050;&#1057;%20&#1042;&#1057;,%20&#1042;&#1054;%202026-2030%2010.12.25\&#1056;&#1072;&#1089;&#1095;&#1077;&#1090;%20&#1042;&#1057;%20&#1085;&#1072;%202026-2030+&#1050;&#1048;&#1053;+&#1055;&#1055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ест предзагрузки"/>
      <sheetName val="Настройка списков"/>
      <sheetName val="Общие настройки"/>
      <sheetName val="Itog_Etalon"/>
      <sheetName val="Itog_Formula"/>
      <sheetName val="fmls_translate_result"/>
      <sheetName val="Список листов"/>
      <sheetName val="Инструкция"/>
      <sheetName val="Титульный"/>
      <sheetName val="Тарифы"/>
      <sheetName val="testPreloadResult"/>
      <sheetName val="Лист1"/>
      <sheetName val="TECHSHEET"/>
      <sheetName val="Лист5"/>
      <sheetName val="Заявление"/>
      <sheetName val="Документы"/>
      <sheetName val="Справочники"/>
      <sheetName val="Индексы"/>
      <sheetName val="Список объектов"/>
      <sheetName val="ПО_нас"/>
      <sheetName val="Реестр потребителей"/>
      <sheetName val="Потери"/>
      <sheetName val="Отпуск воды"/>
      <sheetName val="ФормулыTemp"/>
      <sheetName val="Формулы2"/>
      <sheetName val="Формулы"/>
      <sheetName val="Объемы ВО"/>
      <sheetName val="Баланс ПП"/>
      <sheetName val="Баланс ПП МО"/>
      <sheetName val="Оборудование"/>
      <sheetName val="Сети"/>
      <sheetName val="Объемы по методике"/>
      <sheetName val="Условные метры"/>
      <sheetName val="Показатели"/>
      <sheetName val="ИТОГ"/>
      <sheetName val="Тарифы по периодам"/>
      <sheetName val="Лист2"/>
      <sheetName val="СиМ (детально)"/>
      <sheetName val="Сырье и материалы"/>
      <sheetName val="ЭЭ"/>
      <sheetName val="Оборудование - ЭЭ"/>
      <sheetName val="ТЭ"/>
      <sheetName val="ТН"/>
      <sheetName val="Топливо"/>
      <sheetName val="Оплата услуг ВО"/>
      <sheetName val="Покупка воды"/>
      <sheetName val="Транспортировка"/>
      <sheetName val="Земел. уч."/>
      <sheetName val="Аренда"/>
      <sheetName val="Амортизация"/>
      <sheetName val="Общие показатели"/>
      <sheetName val="Тарифная сетка"/>
      <sheetName val="Коэффициент невыходов"/>
      <sheetName val="Персонал"/>
      <sheetName val="Сбыт"/>
      <sheetName val="Счет 23"/>
      <sheetName val="Счет 25"/>
      <sheetName val="Адм.расходы"/>
      <sheetName val="ФОТ (по ВД)"/>
      <sheetName val="ФОТ"/>
      <sheetName val="Бесхоз"/>
      <sheetName val="Лист4"/>
      <sheetName val="tech"/>
      <sheetName val="Капремонт"/>
      <sheetName val="Текремонт"/>
      <sheetName val="preloadProcs"/>
      <sheetName val="Налоги"/>
      <sheetName val="Прочие прямые"/>
      <sheetName val="Экон. проч"/>
      <sheetName val="Экон. ОР"/>
      <sheetName val="Экон. ЭЭ"/>
      <sheetName val="Общая экономия"/>
      <sheetName val="Плата за негативное возд"/>
      <sheetName val="Корр по факту"/>
      <sheetName val="Корр по периодам"/>
      <sheetName val="ДПР"/>
      <sheetName val="Анализ ФХД"/>
      <sheetName val="План ПП"/>
      <sheetName val="Факт ПП"/>
      <sheetName val="Концессия"/>
      <sheetName val="Амортизация (аналог)"/>
      <sheetName val="Расчет тарифа (аналог)"/>
      <sheetName val="Смета"/>
      <sheetName val="Расчет МЭОР"/>
      <sheetName val="ОР (базовый)"/>
      <sheetName val="ИИКА"/>
      <sheetName val="НР"/>
      <sheetName val="Расчет тарифа(корректировка) МИ"/>
      <sheetName val="ПП исх"/>
      <sheetName val="ПП вход"/>
      <sheetName val="БПр_ВС_ФАС"/>
      <sheetName val="БТр_ВС_ФАС"/>
      <sheetName val="БПр_ВО_ФАС"/>
      <sheetName val="БТр_ВО_ФАС"/>
      <sheetName val="Р_ФАС"/>
      <sheetName val="К_ФАС"/>
      <sheetName val="ТМ1"/>
      <sheetName val="ТМ2"/>
      <sheetName val="ТН ФАС"/>
      <sheetName val="ATTACH_DOC"/>
      <sheetName val="Столбцы"/>
      <sheetName val="Столбцы отображение"/>
      <sheetName val="TECH_VERTICAL"/>
      <sheetName val="REESTR_ORG"/>
      <sheetName val="Check"/>
      <sheetName val="Справочник ВД"/>
      <sheetName val="Списки"/>
      <sheetName val="Новые списки"/>
      <sheetName val="REESTR_AREA"/>
      <sheetName val="LIST_DPR"/>
      <sheetName val="REESTR_OBJ_VS"/>
      <sheetName val="REESTR_OBJ_VO"/>
      <sheetName val="REESTR_TARIFF"/>
      <sheetName val="REESTR_MO"/>
      <sheetName val="SheetInfo"/>
      <sheetName val="Информация"/>
      <sheetName val="Лист3"/>
      <sheetName val="autochec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1">
          <cell r="AD11" t="str">
            <v>Кировская область</v>
          </cell>
        </row>
        <row r="62">
          <cell r="AD62" t="str">
            <v>Метод индексации</v>
          </cell>
        </row>
      </sheetData>
      <sheetData sheetId="9">
        <row r="86">
          <cell r="AB86">
            <v>0</v>
          </cell>
          <cell r="AC86">
            <v>0</v>
          </cell>
        </row>
        <row r="87">
          <cell r="X87" t="str">
            <v>1ХВС::1.1</v>
          </cell>
          <cell r="Y87" t="str">
            <v>1ХВС</v>
          </cell>
          <cell r="AB87" t="str">
            <v>Водоснабжение</v>
          </cell>
          <cell r="AC87" t="str">
            <v>Тариф на питьевую воду</v>
          </cell>
        </row>
        <row r="88">
          <cell r="X88" t="str">
            <v>1ХВС::1.1</v>
          </cell>
          <cell r="Y88" t="str">
            <v>1ХВС</v>
          </cell>
          <cell r="AB88">
            <v>0</v>
          </cell>
          <cell r="AC88">
            <v>0</v>
          </cell>
        </row>
        <row r="89">
          <cell r="X89" t="str">
            <v>1ХВС::1.1</v>
          </cell>
          <cell r="Y89" t="str">
            <v>1ХВС</v>
          </cell>
          <cell r="AB89">
            <v>0</v>
          </cell>
          <cell r="AC89">
            <v>0</v>
          </cell>
        </row>
        <row r="90">
          <cell r="X90" t="str">
            <v>1ХВС::1.1</v>
          </cell>
          <cell r="Y90" t="str">
            <v>1ХВС</v>
          </cell>
          <cell r="AB90">
            <v>0</v>
          </cell>
          <cell r="AC90">
            <v>0</v>
          </cell>
        </row>
        <row r="91">
          <cell r="X91" t="str">
            <v>1ХВС::1.1</v>
          </cell>
          <cell r="Y91" t="str">
            <v>1ХВС</v>
          </cell>
          <cell r="AB91">
            <v>0</v>
          </cell>
          <cell r="AC91">
            <v>0</v>
          </cell>
        </row>
        <row r="92">
          <cell r="X92" t="str">
            <v>1ХВС::1.1</v>
          </cell>
          <cell r="Y92" t="str">
            <v>1ХВС</v>
          </cell>
          <cell r="AB92">
            <v>0</v>
          </cell>
          <cell r="AC92">
            <v>0</v>
          </cell>
        </row>
        <row r="93">
          <cell r="X93" t="str">
            <v>1ХВС::1.1</v>
          </cell>
          <cell r="Y93" t="str">
            <v>1ХВС</v>
          </cell>
          <cell r="AB93">
            <v>0</v>
          </cell>
          <cell r="AC93">
            <v>0</v>
          </cell>
        </row>
        <row r="94">
          <cell r="X94" t="str">
            <v>1ХВС::1.1</v>
          </cell>
          <cell r="Y94" t="str">
            <v>1ХВС</v>
          </cell>
          <cell r="AB94">
            <v>0</v>
          </cell>
          <cell r="AC94">
            <v>0</v>
          </cell>
        </row>
        <row r="95">
          <cell r="X95" t="str">
            <v>1ХВС::1.1</v>
          </cell>
          <cell r="Y95" t="str">
            <v>1ХВС</v>
          </cell>
          <cell r="AB95">
            <v>0</v>
          </cell>
          <cell r="AC95">
            <v>0</v>
          </cell>
        </row>
        <row r="96">
          <cell r="X96" t="str">
            <v>1ХВС::1.1</v>
          </cell>
          <cell r="Y96" t="str">
            <v>1ХВС</v>
          </cell>
          <cell r="AB96">
            <v>0</v>
          </cell>
          <cell r="AC96">
            <v>0</v>
          </cell>
        </row>
        <row r="97">
          <cell r="Y97" t="str">
            <v>1ХВС</v>
          </cell>
          <cell r="AB97">
            <v>0</v>
          </cell>
          <cell r="AC97">
            <v>0</v>
          </cell>
        </row>
        <row r="98">
          <cell r="Y98" t="str">
            <v>1ХВС</v>
          </cell>
          <cell r="AB98">
            <v>0</v>
          </cell>
          <cell r="AC98">
            <v>0</v>
          </cell>
        </row>
        <row r="99">
          <cell r="AB99">
            <v>0</v>
          </cell>
          <cell r="AC99">
            <v>0</v>
          </cell>
        </row>
        <row r="100">
          <cell r="AB100">
            <v>0</v>
          </cell>
          <cell r="AC100">
            <v>0</v>
          </cell>
        </row>
        <row r="102">
          <cell r="X102" t="str">
            <v>Обратить внимание, что при удалении блока может быть ССЫЛКА</v>
          </cell>
          <cell r="Y102" t="str">
            <v>Обратить внимание, что при удалении блока может быть ССЫЛКА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ест предзагрузки"/>
      <sheetName val="Настройка списков"/>
      <sheetName val="Общие настройки"/>
      <sheetName val="Itog_Etalon"/>
      <sheetName val="Itog_Formula"/>
      <sheetName val="fmls_translate_result"/>
      <sheetName val="Список листов"/>
      <sheetName val="Инструкция"/>
      <sheetName val="Титульный"/>
      <sheetName val="Тарифы"/>
      <sheetName val="testPreloadResult"/>
      <sheetName val="Лист1"/>
      <sheetName val="TECHSHEET"/>
      <sheetName val="Лист5"/>
      <sheetName val="Заявление"/>
      <sheetName val="Документы"/>
      <sheetName val="Справочники"/>
      <sheetName val="Индексы"/>
      <sheetName val="Список объектов"/>
      <sheetName val="ПО_нас"/>
      <sheetName val="Реестр потребителей"/>
      <sheetName val="Потери"/>
      <sheetName val="Отпуск воды"/>
      <sheetName val="ФормулыTemp"/>
      <sheetName val="Формулы2"/>
      <sheetName val="Формулы"/>
      <sheetName val="Объемы ВО"/>
      <sheetName val="Баланс ПП"/>
      <sheetName val="Баланс ПП МО"/>
      <sheetName val="Оборудование"/>
      <sheetName val="Сети"/>
      <sheetName val="Объемы по методике"/>
      <sheetName val="Условные метры"/>
      <sheetName val="Показатели"/>
      <sheetName val="ИТОГ"/>
      <sheetName val="Тарифы по периодам"/>
      <sheetName val="Лист2"/>
      <sheetName val="СиМ (детально)"/>
      <sheetName val="Сырье и материалы"/>
      <sheetName val="ЭЭ"/>
      <sheetName val="Оборудование - ЭЭ"/>
      <sheetName val="ТЭ"/>
      <sheetName val="ТН"/>
      <sheetName val="Топливо"/>
      <sheetName val="Оплата услуг ВО"/>
      <sheetName val="Покупка воды"/>
      <sheetName val="Транспортировка"/>
      <sheetName val="Земел. уч."/>
      <sheetName val="Аренда"/>
      <sheetName val="Амортизация"/>
      <sheetName val="Общие показатели"/>
      <sheetName val="Тарифная сетка"/>
      <sheetName val="Коэффициент невыходов"/>
      <sheetName val="Персонал"/>
      <sheetName val="Сбыт"/>
      <sheetName val="Счет 23"/>
      <sheetName val="Счет 25"/>
      <sheetName val="Адм.расходы"/>
      <sheetName val="ФОТ (по ВД)"/>
      <sheetName val="ФОТ"/>
      <sheetName val="Бесхоз"/>
      <sheetName val="Лист4"/>
      <sheetName val="tech"/>
      <sheetName val="Капремонт"/>
      <sheetName val="Текремонт"/>
      <sheetName val="preloadProcs"/>
      <sheetName val="Налоги"/>
      <sheetName val="Прочие прямые"/>
      <sheetName val="Экон. проч"/>
      <sheetName val="Экон. ОР"/>
      <sheetName val="Экон. ЭЭ"/>
      <sheetName val="Общая экономия"/>
      <sheetName val="Плата за негативное возд"/>
      <sheetName val="Корр по факту"/>
      <sheetName val="Корр по периодам"/>
      <sheetName val="ДПР"/>
      <sheetName val="Анализ ФХД"/>
      <sheetName val="План ПП"/>
      <sheetName val="Факт ПП"/>
      <sheetName val="Концессия"/>
      <sheetName val="Амортизация (аналог)"/>
      <sheetName val="Расчет тарифа (аналог)"/>
      <sheetName val="Смета"/>
      <sheetName val="Расчет МЭОР"/>
      <sheetName val="ОР (базовый)"/>
      <sheetName val="ИИКА"/>
      <sheetName val="НР"/>
      <sheetName val="Расчет тарифа(корректировка) МИ"/>
      <sheetName val="ПП исх"/>
      <sheetName val="ПП вход"/>
      <sheetName val="БПр_ВС_ФАС"/>
      <sheetName val="БТр_ВС_ФАС"/>
      <sheetName val="БПр_ВО_ФАС"/>
      <sheetName val="БТр_ВО_ФАС"/>
      <sheetName val="Р_ФАС"/>
      <sheetName val="К_ФАС"/>
      <sheetName val="ТМ1"/>
      <sheetName val="ТМ2"/>
      <sheetName val="ТН ФАС"/>
      <sheetName val="ATTACH_DOC"/>
      <sheetName val="Столбцы"/>
      <sheetName val="Столбцы отображение"/>
      <sheetName val="TECH_VERTICAL"/>
      <sheetName val="REESTR_ORG"/>
      <sheetName val="Check"/>
      <sheetName val="Справочник ВД"/>
      <sheetName val="Списки"/>
      <sheetName val="Новые списки"/>
      <sheetName val="REESTR_AREA"/>
      <sheetName val="LIST_DPR"/>
      <sheetName val="REESTR_OBJ_VS"/>
      <sheetName val="REESTR_OBJ_VO"/>
      <sheetName val="REESTR_TARIFF"/>
      <sheetName val="REESTR_MO"/>
      <sheetName val="SheetInfo"/>
      <sheetName val="Информация"/>
      <sheetName val="Лист3"/>
      <sheetName val="autocheck"/>
      <sheetName val="Черновик 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86">
          <cell r="AC86">
            <v>0</v>
          </cell>
        </row>
      </sheetData>
      <sheetData sheetId="10"/>
      <sheetData sheetId="11"/>
      <sheetData sheetId="12">
        <row r="2">
          <cell r="DG2" t="str">
            <v>Версия организации</v>
          </cell>
        </row>
        <row r="3">
          <cell r="DG3" t="str">
            <v>Версия регулятора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счет тарифа мет. инд. 5 лет"/>
      <sheetName val="Размер ОПЕР с 2026"/>
      <sheetName val="динамика объемов"/>
      <sheetName val="Расчет КиН (ХВ питьев.)"/>
      <sheetName val="ПП к решению"/>
      <sheetName val="КиН из заключения"/>
      <sheetName val="Тарифы и ДПР"/>
    </sheetNames>
    <sheetDataSet>
      <sheetData sheetId="0">
        <row r="16">
          <cell r="W16">
            <v>387.38</v>
          </cell>
          <cell r="AW16">
            <v>386.40686922060763</v>
          </cell>
        </row>
        <row r="20">
          <cell r="W20">
            <v>94.87</v>
          </cell>
          <cell r="AW20">
            <v>93.896869220607641</v>
          </cell>
        </row>
        <row r="21">
          <cell r="W21">
            <v>24.490164696163973</v>
          </cell>
          <cell r="AH21">
            <v>24.490164696163973</v>
          </cell>
          <cell r="AM21">
            <v>24.490164696163973</v>
          </cell>
          <cell r="AR21">
            <v>24.490164696163973</v>
          </cell>
          <cell r="AW21">
            <v>24.299999999999997</v>
          </cell>
        </row>
        <row r="22">
          <cell r="M22">
            <v>320.971</v>
          </cell>
          <cell r="N22">
            <v>293.10000000000002</v>
          </cell>
        </row>
        <row r="23">
          <cell r="W23">
            <v>0</v>
          </cell>
        </row>
        <row r="24">
          <cell r="W24">
            <v>79.239999999999995</v>
          </cell>
        </row>
        <row r="25">
          <cell r="W25">
            <v>90.85</v>
          </cell>
        </row>
        <row r="26">
          <cell r="W26">
            <v>122.41999999999999</v>
          </cell>
        </row>
        <row r="27">
          <cell r="M27">
            <v>10656.766778398198</v>
          </cell>
          <cell r="N27">
            <v>7000.6497978999996</v>
          </cell>
          <cell r="W27">
            <v>9578.9975455598724</v>
          </cell>
          <cell r="AH27">
            <v>9862.5358729084455</v>
          </cell>
          <cell r="AM27">
            <v>10154.466934746535</v>
          </cell>
          <cell r="AR27">
            <v>10455.039156015033</v>
          </cell>
          <cell r="AW27">
            <v>10764.508315033077</v>
          </cell>
        </row>
        <row r="28">
          <cell r="M28">
            <v>207.21105576707649</v>
          </cell>
          <cell r="N28">
            <v>246.10000000000002</v>
          </cell>
          <cell r="W28">
            <v>494.47460149559998</v>
          </cell>
          <cell r="AH28">
            <v>509.1110496998698</v>
          </cell>
          <cell r="AM28">
            <v>524.18073677098596</v>
          </cell>
          <cell r="AR28">
            <v>539.69648657940718</v>
          </cell>
          <cell r="AW28">
            <v>555.67150258215759</v>
          </cell>
        </row>
        <row r="29">
          <cell r="M29">
            <v>0</v>
          </cell>
          <cell r="W29">
            <v>0</v>
          </cell>
          <cell r="AH29">
            <v>0</v>
          </cell>
          <cell r="AR29">
            <v>0</v>
          </cell>
          <cell r="AW29">
            <v>0</v>
          </cell>
        </row>
        <row r="32">
          <cell r="M32">
            <v>0</v>
          </cell>
          <cell r="W32">
            <v>0</v>
          </cell>
          <cell r="AH32">
            <v>0</v>
          </cell>
          <cell r="AM32">
            <v>0</v>
          </cell>
          <cell r="AR32">
            <v>0</v>
          </cell>
          <cell r="AW32">
            <v>0</v>
          </cell>
        </row>
        <row r="33">
          <cell r="M33">
            <v>6334.2446765340046</v>
          </cell>
          <cell r="N33">
            <v>3430.95</v>
          </cell>
          <cell r="W33">
            <v>5481.6955020219611</v>
          </cell>
          <cell r="AH33">
            <v>5643.953688881812</v>
          </cell>
          <cell r="AM33">
            <v>5811.0147180727145</v>
          </cell>
          <cell r="AR33">
            <v>5983.0207537276665</v>
          </cell>
          <cell r="AW33">
            <v>6160.1181680380059</v>
          </cell>
        </row>
        <row r="51">
          <cell r="M51">
            <v>211.41677030690312</v>
          </cell>
          <cell r="N51">
            <v>0</v>
          </cell>
          <cell r="W51">
            <v>179.74489721760003</v>
          </cell>
          <cell r="AH51">
            <v>185.06534617524099</v>
          </cell>
          <cell r="AM51">
            <v>190.54328042202812</v>
          </cell>
          <cell r="AR51">
            <v>196.18336152252016</v>
          </cell>
          <cell r="AW51">
            <v>201.99038902358674</v>
          </cell>
        </row>
        <row r="54">
          <cell r="M54">
            <v>633.72796730942696</v>
          </cell>
          <cell r="N54">
            <v>534.77</v>
          </cell>
          <cell r="W54">
            <v>571.48925735880005</v>
          </cell>
          <cell r="AH54">
            <v>588.40533937662053</v>
          </cell>
          <cell r="AM54">
            <v>605.82213742216845</v>
          </cell>
          <cell r="AR54">
            <v>623.75447268986466</v>
          </cell>
          <cell r="AW54">
            <v>642.21760508148463</v>
          </cell>
        </row>
        <row r="96">
          <cell r="M96">
            <v>3277.2872136012811</v>
          </cell>
          <cell r="N96">
            <v>2502.0300000000002</v>
          </cell>
          <cell r="W96">
            <v>2409.1936959999998</v>
          </cell>
          <cell r="AH96">
            <v>2604.3383853759997</v>
          </cell>
          <cell r="AM96">
            <v>2768.4117036546877</v>
          </cell>
          <cell r="AR96">
            <v>2942.8216409849329</v>
          </cell>
          <cell r="AW96">
            <v>3128.2194043669833</v>
          </cell>
        </row>
        <row r="172">
          <cell r="W172">
            <v>0</v>
          </cell>
          <cell r="AH172">
            <v>0</v>
          </cell>
          <cell r="AM172">
            <v>0</v>
          </cell>
          <cell r="AR172">
            <v>259.02999999999997</v>
          </cell>
          <cell r="AW172">
            <v>259.02999999999997</v>
          </cell>
        </row>
        <row r="174">
          <cell r="W174">
            <v>702.51864855956637</v>
          </cell>
          <cell r="AH174">
            <v>891.72228954007767</v>
          </cell>
          <cell r="AM174">
            <v>1059.2085177143226</v>
          </cell>
          <cell r="AR174">
            <v>1948.318314588822</v>
          </cell>
          <cell r="AW174">
            <v>0</v>
          </cell>
        </row>
        <row r="205">
          <cell r="M205">
            <v>13619.350717297339</v>
          </cell>
          <cell r="N205">
            <v>10823.095797900001</v>
          </cell>
          <cell r="W205">
            <v>12046.827940701423</v>
          </cell>
          <cell r="AH205">
            <v>18120.881172363635</v>
          </cell>
          <cell r="AM205">
            <v>17041.458172860224</v>
          </cell>
          <cell r="AR205">
            <v>17626.938504493261</v>
          </cell>
          <cell r="AW205">
            <v>16178.955011166923</v>
          </cell>
        </row>
        <row r="229">
          <cell r="V229">
            <v>0.46000000000000024</v>
          </cell>
          <cell r="AH229">
            <v>0.45999999999999996</v>
          </cell>
          <cell r="AM229">
            <v>0.45999999999999996</v>
          </cell>
          <cell r="AR229">
            <v>0.45999999999999996</v>
          </cell>
          <cell r="AW229">
            <v>0.45999999999999996</v>
          </cell>
        </row>
      </sheetData>
      <sheetData sheetId="1"/>
      <sheetData sheetId="2"/>
      <sheetData sheetId="3">
        <row r="6">
          <cell r="G6">
            <v>0.5</v>
          </cell>
          <cell r="I6">
            <v>0.38759689922480622</v>
          </cell>
        </row>
        <row r="8">
          <cell r="G8">
            <v>0</v>
          </cell>
          <cell r="I8">
            <v>0</v>
          </cell>
        </row>
        <row r="10">
          <cell r="G10">
            <v>0.47</v>
          </cell>
          <cell r="I10">
            <v>3.3246891415652638E-2</v>
          </cell>
        </row>
      </sheetData>
      <sheetData sheetId="4"/>
      <sheetData sheetId="5">
        <row r="5">
          <cell r="F5">
            <v>5</v>
          </cell>
          <cell r="G5">
            <v>5</v>
          </cell>
          <cell r="H5">
            <v>5</v>
          </cell>
          <cell r="I5">
            <v>5</v>
          </cell>
          <cell r="J5">
            <v>5</v>
          </cell>
        </row>
        <row r="6">
          <cell r="F6">
            <v>5</v>
          </cell>
          <cell r="G6">
            <v>5</v>
          </cell>
          <cell r="H6">
            <v>5</v>
          </cell>
          <cell r="I6">
            <v>5</v>
          </cell>
          <cell r="J6">
            <v>5</v>
          </cell>
        </row>
        <row r="7">
          <cell r="F7">
            <v>0.47</v>
          </cell>
        </row>
      </sheetData>
      <sheetData sheetId="6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2"/>
  <sheetViews>
    <sheetView tabSelected="1" topLeftCell="F1" workbookViewId="0">
      <selection activeCell="J4" sqref="J4"/>
    </sheetView>
  </sheetViews>
  <sheetFormatPr defaultRowHeight="15" outlineLevelCol="1" x14ac:dyDescent="0.25"/>
  <cols>
    <col min="1" max="1" width="8.42578125" style="1" customWidth="1"/>
    <col min="2" max="3" width="10.7109375" style="1" hidden="1" customWidth="1"/>
    <col min="4" max="4" width="8" style="103" hidden="1" customWidth="1"/>
    <col min="5" max="5" width="7.42578125" style="1" customWidth="1"/>
    <col min="6" max="6" width="39.85546875" style="1" customWidth="1"/>
    <col min="7" max="7" width="40.42578125" style="1" customWidth="1"/>
    <col min="8" max="8" width="14.140625" style="1" customWidth="1"/>
    <col min="9" max="9" width="11.42578125" style="1" customWidth="1"/>
    <col min="10" max="10" width="10.7109375" style="1" customWidth="1"/>
    <col min="11" max="11" width="11.5703125" style="1" customWidth="1"/>
    <col min="12" max="13" width="11.42578125" style="1" customWidth="1" outlineLevel="1"/>
    <col min="14" max="14" width="9.7109375" style="1" customWidth="1"/>
    <col min="15" max="15" width="28.85546875" style="1" hidden="1" customWidth="1"/>
    <col min="16" max="16384" width="9.140625" style="1"/>
  </cols>
  <sheetData>
    <row r="1" spans="2:14" ht="19.5" customHeight="1" x14ac:dyDescent="0.25">
      <c r="J1" s="2" t="s">
        <v>106</v>
      </c>
      <c r="L1" s="104"/>
      <c r="M1" s="58"/>
    </row>
    <row r="2" spans="2:14" ht="20.25" x14ac:dyDescent="0.25">
      <c r="J2" s="2" t="s">
        <v>0</v>
      </c>
      <c r="L2" s="58"/>
      <c r="M2" s="58"/>
    </row>
    <row r="3" spans="2:14" ht="28.5" customHeight="1" x14ac:dyDescent="0.25">
      <c r="J3" s="2" t="s">
        <v>1</v>
      </c>
      <c r="L3" s="58"/>
      <c r="M3" s="58"/>
    </row>
    <row r="4" spans="2:14" ht="24" customHeight="1" x14ac:dyDescent="0.25">
      <c r="J4" s="2" t="s">
        <v>139</v>
      </c>
      <c r="N4" s="105"/>
    </row>
    <row r="5" spans="2:14" ht="11.25" customHeight="1" x14ac:dyDescent="0.25">
      <c r="K5" s="105"/>
      <c r="L5" s="106"/>
      <c r="M5" s="106"/>
      <c r="N5" s="105"/>
    </row>
    <row r="7" spans="2:14" ht="75.75" customHeight="1" x14ac:dyDescent="0.25">
      <c r="E7" s="166" t="s">
        <v>107</v>
      </c>
      <c r="F7" s="166"/>
      <c r="G7" s="166"/>
      <c r="H7" s="166"/>
      <c r="I7" s="166"/>
      <c r="J7" s="166"/>
      <c r="K7" s="166"/>
      <c r="L7" s="166"/>
      <c r="M7" s="166"/>
    </row>
    <row r="8" spans="2:14" ht="18" customHeight="1" x14ac:dyDescent="0.25">
      <c r="E8" s="167" t="s">
        <v>2</v>
      </c>
      <c r="F8" s="167"/>
      <c r="G8" s="167"/>
      <c r="H8" s="167"/>
      <c r="I8" s="167"/>
      <c r="J8" s="167"/>
      <c r="K8" s="167"/>
      <c r="L8" s="167"/>
      <c r="M8" s="167"/>
    </row>
    <row r="9" spans="2:14" x14ac:dyDescent="0.25">
      <c r="E9" s="168" t="s">
        <v>3</v>
      </c>
      <c r="F9" s="169"/>
      <c r="G9" s="170" t="s">
        <v>4</v>
      </c>
      <c r="H9" s="170"/>
      <c r="I9" s="170"/>
      <c r="J9" s="170"/>
      <c r="K9" s="170"/>
      <c r="L9" s="170"/>
      <c r="M9" s="170"/>
    </row>
    <row r="10" spans="2:14" x14ac:dyDescent="0.25">
      <c r="E10" s="171" t="s">
        <v>5</v>
      </c>
      <c r="F10" s="172"/>
      <c r="G10" s="170" t="s">
        <v>6</v>
      </c>
      <c r="H10" s="170"/>
      <c r="I10" s="170"/>
      <c r="J10" s="170"/>
      <c r="K10" s="170"/>
      <c r="L10" s="170"/>
      <c r="M10" s="170"/>
    </row>
    <row r="11" spans="2:14" x14ac:dyDescent="0.25">
      <c r="E11" s="168" t="s">
        <v>7</v>
      </c>
      <c r="F11" s="169"/>
      <c r="G11" s="170" t="s">
        <v>8</v>
      </c>
      <c r="H11" s="170"/>
      <c r="I11" s="170"/>
      <c r="J11" s="170"/>
      <c r="K11" s="170"/>
      <c r="L11" s="170"/>
      <c r="M11" s="170"/>
    </row>
    <row r="12" spans="2:14" x14ac:dyDescent="0.25">
      <c r="E12" s="171" t="s">
        <v>5</v>
      </c>
      <c r="F12" s="172"/>
      <c r="G12" s="170" t="s">
        <v>108</v>
      </c>
      <c r="H12" s="170"/>
      <c r="I12" s="170"/>
      <c r="J12" s="170"/>
      <c r="K12" s="170"/>
      <c r="L12" s="170"/>
      <c r="M12" s="170"/>
    </row>
    <row r="13" spans="2:14" x14ac:dyDescent="0.25">
      <c r="E13" s="168" t="s">
        <v>9</v>
      </c>
      <c r="F13" s="168"/>
      <c r="G13" s="173" t="s">
        <v>10</v>
      </c>
      <c r="H13" s="173"/>
      <c r="I13" s="173"/>
      <c r="J13" s="173"/>
      <c r="K13" s="173"/>
      <c r="L13" s="173"/>
      <c r="M13" s="173"/>
    </row>
    <row r="14" spans="2:14" ht="34.5" customHeight="1" x14ac:dyDescent="0.25">
      <c r="B14" s="3" t="b">
        <f>REGULATION_METHODS&lt;&gt;"Метод сравнения аналогов"</f>
        <v>1</v>
      </c>
      <c r="E14" s="174" t="s">
        <v>109</v>
      </c>
      <c r="F14" s="175"/>
      <c r="G14" s="175"/>
      <c r="H14" s="175"/>
      <c r="I14" s="175"/>
      <c r="J14" s="175"/>
      <c r="K14" s="175"/>
      <c r="L14" s="175"/>
      <c r="M14" s="176"/>
    </row>
    <row r="15" spans="2:14" x14ac:dyDescent="0.25">
      <c r="B15" s="3" t="e">
        <f>#REF!</f>
        <v>#REF!</v>
      </c>
      <c r="E15" s="129" t="s">
        <v>11</v>
      </c>
      <c r="F15" s="157" t="s">
        <v>12</v>
      </c>
      <c r="G15" s="158"/>
      <c r="H15" s="177" t="s">
        <v>13</v>
      </c>
      <c r="I15" s="130" t="s">
        <v>14</v>
      </c>
      <c r="J15" s="130"/>
      <c r="K15" s="130"/>
      <c r="L15" s="130"/>
      <c r="M15" s="130"/>
    </row>
    <row r="16" spans="2:14" x14ac:dyDescent="0.25">
      <c r="B16" s="3" t="b">
        <f>B14</f>
        <v>1</v>
      </c>
      <c r="E16" s="129"/>
      <c r="F16" s="159"/>
      <c r="G16" s="160"/>
      <c r="H16" s="178"/>
      <c r="I16" s="49" t="s">
        <v>15</v>
      </c>
      <c r="J16" s="4" t="s">
        <v>16</v>
      </c>
      <c r="K16" s="48" t="s">
        <v>17</v>
      </c>
      <c r="L16" s="48" t="s">
        <v>18</v>
      </c>
      <c r="M16" s="48" t="s">
        <v>19</v>
      </c>
    </row>
    <row r="17" spans="1:20" ht="23.25" customHeight="1" x14ac:dyDescent="0.25">
      <c r="B17" s="3" t="e">
        <f>#REF!</f>
        <v>#REF!</v>
      </c>
      <c r="E17" s="59">
        <v>1</v>
      </c>
      <c r="F17" s="144" t="s">
        <v>110</v>
      </c>
      <c r="G17" s="144"/>
      <c r="H17" s="60" t="s">
        <v>20</v>
      </c>
      <c r="I17" s="61">
        <f>'[3]Расчет тарифа мет. инд. 5 лет'!W28-'[3]Расчет тарифа мет. инд. 5 лет'!W29+'[3]Расчет тарифа мет. инд. 5 лет'!W32+'[3]Расчет тарифа мет. инд. 5 лет'!W33+'[3]Расчет тарифа мет. инд. 5 лет'!W54</f>
        <v>6547.6593608763615</v>
      </c>
      <c r="J17" s="61">
        <f>'[3]Расчет тарифа мет. инд. 5 лет'!AH28-'[3]Расчет тарифа мет. инд. 5 лет'!AH29+'[3]Расчет тарифа мет. инд. 5 лет'!AH32+'[3]Расчет тарифа мет. инд. 5 лет'!AH33+'[3]Расчет тарифа мет. инд. 5 лет'!AH54</f>
        <v>6741.4700779583027</v>
      </c>
      <c r="K17" s="62">
        <f>'[3]Расчет тарифа мет. инд. 5 лет'!AM28-'[3]Расчет тарифа мет. инд. 5 лет'!W29+'[3]Расчет тарифа мет. инд. 5 лет'!AM32+'[3]Расчет тарифа мет. инд. 5 лет'!AM33+'[3]Расчет тарифа мет. инд. 5 лет'!AM54</f>
        <v>6941.0175922658691</v>
      </c>
      <c r="L17" s="62">
        <f>'[3]Расчет тарифа мет. инд. 5 лет'!AR28-'[3]Расчет тарифа мет. инд. 5 лет'!AR29+'[3]Расчет тарифа мет. инд. 5 лет'!AR32+'[3]Расчет тарифа мет. инд. 5 лет'!AR33+'[3]Расчет тарифа мет. инд. 5 лет'!AR54</f>
        <v>7146.4717129969385</v>
      </c>
      <c r="M17" s="62">
        <f>'[3]Расчет тарифа мет. инд. 5 лет'!AW28-'[3]Расчет тарифа мет. инд. 5 лет'!AW29+'[3]Расчет тарифа мет. инд. 5 лет'!AW32+'[3]Расчет тарифа мет. инд. 5 лет'!AW33+'[3]Расчет тарифа мет. инд. 5 лет'!AW54</f>
        <v>7358.0072757016478</v>
      </c>
      <c r="T17" s="63"/>
    </row>
    <row r="18" spans="1:20" ht="25.5" customHeight="1" x14ac:dyDescent="0.25">
      <c r="B18" s="3" t="e">
        <f>#REF!</f>
        <v>#REF!</v>
      </c>
      <c r="E18" s="59" t="s">
        <v>21</v>
      </c>
      <c r="F18" s="144" t="s">
        <v>111</v>
      </c>
      <c r="G18" s="161"/>
      <c r="H18" s="60" t="s">
        <v>20</v>
      </c>
      <c r="I18" s="61">
        <f>'[3]Расчет тарифа мет. инд. 5 лет'!W51</f>
        <v>179.74489721760003</v>
      </c>
      <c r="J18" s="61">
        <f>'[3]Расчет тарифа мет. инд. 5 лет'!AH51</f>
        <v>185.06534617524099</v>
      </c>
      <c r="K18" s="62">
        <f>'[3]Расчет тарифа мет. инд. 5 лет'!AM51</f>
        <v>190.54328042202812</v>
      </c>
      <c r="L18" s="62">
        <f>'[3]Расчет тарифа мет. инд. 5 лет'!AR51</f>
        <v>196.18336152252016</v>
      </c>
      <c r="M18" s="62">
        <f>'[3]Расчет тарифа мет. инд. 5 лет'!AW51</f>
        <v>201.99038902358674</v>
      </c>
      <c r="R18" s="5"/>
    </row>
    <row r="19" spans="1:20" x14ac:dyDescent="0.25">
      <c r="B19" s="3" t="b">
        <v>1</v>
      </c>
      <c r="E19" s="153" t="s">
        <v>112</v>
      </c>
      <c r="F19" s="154"/>
      <c r="G19" s="154"/>
      <c r="H19" s="154"/>
      <c r="I19" s="154"/>
      <c r="J19" s="154"/>
      <c r="K19" s="154"/>
      <c r="L19" s="154"/>
      <c r="M19" s="155"/>
    </row>
    <row r="20" spans="1:20" x14ac:dyDescent="0.25">
      <c r="A20" s="3"/>
      <c r="B20" s="3" t="e">
        <f>#REF!</f>
        <v>#REF!</v>
      </c>
      <c r="C20" s="3" t="e">
        <f t="array" ref="C20">INDEX([1]Тарифы!$Y$86:$Y$108,MATCH(#REF!,[1]Тарифы!$X$86:$X$108,0))</f>
        <v>#REF!</v>
      </c>
      <c r="E20" s="129" t="s">
        <v>11</v>
      </c>
      <c r="F20" s="162" t="s">
        <v>22</v>
      </c>
      <c r="G20" s="163"/>
      <c r="H20" s="129" t="s">
        <v>13</v>
      </c>
      <c r="I20" s="130" t="s">
        <v>14</v>
      </c>
      <c r="J20" s="130"/>
      <c r="K20" s="130"/>
      <c r="L20" s="130"/>
      <c r="M20" s="130"/>
    </row>
    <row r="21" spans="1:20" x14ac:dyDescent="0.25">
      <c r="B21" s="3" t="e">
        <f>B20</f>
        <v>#REF!</v>
      </c>
      <c r="E21" s="129"/>
      <c r="F21" s="164"/>
      <c r="G21" s="165"/>
      <c r="H21" s="129"/>
      <c r="I21" s="49" t="s">
        <v>15</v>
      </c>
      <c r="J21" s="4" t="s">
        <v>16</v>
      </c>
      <c r="K21" s="48" t="s">
        <v>17</v>
      </c>
      <c r="L21" s="48" t="s">
        <v>18</v>
      </c>
      <c r="M21" s="48" t="s">
        <v>19</v>
      </c>
    </row>
    <row r="22" spans="1:20" ht="12.75" customHeight="1" x14ac:dyDescent="0.25">
      <c r="B22" s="3" t="e">
        <f t="array" ref="B22">AND(#REF!,INDEX([1]Тарифы!$AC$86:$AC$108,MATCH($C20,[1]Тарифы!$Y$86:$Y$108,0))&lt;&gt;"Тариф на транспортировку воды")</f>
        <v>#REF!</v>
      </c>
      <c r="E22" s="47">
        <v>1</v>
      </c>
      <c r="F22" s="144" t="s">
        <v>113</v>
      </c>
      <c r="G22" s="161"/>
      <c r="H22" s="64" t="s">
        <v>23</v>
      </c>
      <c r="I22" s="61">
        <f>'[3]Расчет тарифа мет. инд. 5 лет'!W16</f>
        <v>387.38</v>
      </c>
      <c r="J22" s="61">
        <f>I22</f>
        <v>387.38</v>
      </c>
      <c r="K22" s="61">
        <f>I22</f>
        <v>387.38</v>
      </c>
      <c r="L22" s="61">
        <f>I22</f>
        <v>387.38</v>
      </c>
      <c r="M22" s="61">
        <f>'[3]Расчет тарифа мет. инд. 5 лет'!AW16</f>
        <v>386.40686922060763</v>
      </c>
    </row>
    <row r="23" spans="1:20" x14ac:dyDescent="0.25">
      <c r="B23" s="3" t="e">
        <f>#REF!</f>
        <v>#REF!</v>
      </c>
      <c r="E23" s="47">
        <f>COUNT(E20:E22)+1</f>
        <v>2</v>
      </c>
      <c r="F23" s="144" t="s">
        <v>114</v>
      </c>
      <c r="G23" s="161"/>
      <c r="H23" s="64" t="s">
        <v>23</v>
      </c>
      <c r="I23" s="61">
        <f>'[3]Расчет тарифа мет. инд. 5 лет'!W20</f>
        <v>94.87</v>
      </c>
      <c r="J23" s="61">
        <f t="shared" ref="J23:J26" si="0">I23</f>
        <v>94.87</v>
      </c>
      <c r="K23" s="61">
        <f t="shared" ref="K23:K26" si="1">I23</f>
        <v>94.87</v>
      </c>
      <c r="L23" s="61">
        <f t="shared" ref="L23:L26" si="2">I23</f>
        <v>94.87</v>
      </c>
      <c r="M23" s="61">
        <f>'[3]Расчет тарифа мет. инд. 5 лет'!AW20</f>
        <v>93.896869220607641</v>
      </c>
    </row>
    <row r="24" spans="1:20" x14ac:dyDescent="0.25">
      <c r="B24" s="3" t="e">
        <f>#REF!</f>
        <v>#REF!</v>
      </c>
      <c r="E24" s="47">
        <f>COUNT(E20:E23)+1</f>
        <v>3</v>
      </c>
      <c r="F24" s="144" t="s">
        <v>115</v>
      </c>
      <c r="G24" s="161"/>
      <c r="H24" s="64" t="s">
        <v>23</v>
      </c>
      <c r="I24" s="61">
        <f>I25+I26+I27</f>
        <v>292.51</v>
      </c>
      <c r="J24" s="61">
        <f>J25+J26+J27</f>
        <v>292.51</v>
      </c>
      <c r="K24" s="61">
        <f t="shared" ref="K24:M24" si="3">K25+K26+K27</f>
        <v>292.51</v>
      </c>
      <c r="L24" s="61">
        <f t="shared" si="3"/>
        <v>292.51</v>
      </c>
      <c r="M24" s="61">
        <f t="shared" si="3"/>
        <v>292.51</v>
      </c>
    </row>
    <row r="25" spans="1:20" x14ac:dyDescent="0.25">
      <c r="B25" s="3" t="e">
        <f>AND(#REF!,REGULATION_METHODS&lt;&gt;"Метод сравнения аналогов")</f>
        <v>#REF!</v>
      </c>
      <c r="E25" s="65" t="s">
        <v>24</v>
      </c>
      <c r="F25" s="151" t="s">
        <v>116</v>
      </c>
      <c r="G25" s="152"/>
      <c r="H25" s="64" t="s">
        <v>23</v>
      </c>
      <c r="I25" s="61">
        <f>'[3]Расчет тарифа мет. инд. 5 лет'!W26</f>
        <v>122.41999999999999</v>
      </c>
      <c r="J25" s="61">
        <f t="shared" si="0"/>
        <v>122.41999999999999</v>
      </c>
      <c r="K25" s="61">
        <f t="shared" si="1"/>
        <v>122.41999999999999</v>
      </c>
      <c r="L25" s="61">
        <f t="shared" si="2"/>
        <v>122.41999999999999</v>
      </c>
      <c r="M25" s="61">
        <f t="shared" ref="M25:M26" si="4">L25</f>
        <v>122.41999999999999</v>
      </c>
    </row>
    <row r="26" spans="1:20" x14ac:dyDescent="0.25">
      <c r="B26" s="3" t="e">
        <f>B25</f>
        <v>#REF!</v>
      </c>
      <c r="E26" s="65" t="s">
        <v>117</v>
      </c>
      <c r="F26" s="151" t="s">
        <v>118</v>
      </c>
      <c r="G26" s="152"/>
      <c r="H26" s="64" t="s">
        <v>23</v>
      </c>
      <c r="I26" s="61">
        <f>'[3]Расчет тарифа мет. инд. 5 лет'!W24</f>
        <v>79.239999999999995</v>
      </c>
      <c r="J26" s="61">
        <f t="shared" si="0"/>
        <v>79.239999999999995</v>
      </c>
      <c r="K26" s="61">
        <f t="shared" si="1"/>
        <v>79.239999999999995</v>
      </c>
      <c r="L26" s="61">
        <f t="shared" si="2"/>
        <v>79.239999999999995</v>
      </c>
      <c r="M26" s="61">
        <f t="shared" si="4"/>
        <v>79.239999999999995</v>
      </c>
    </row>
    <row r="27" spans="1:20" x14ac:dyDescent="0.25">
      <c r="B27" s="3" t="e">
        <f>B26</f>
        <v>#REF!</v>
      </c>
      <c r="E27" s="65" t="s">
        <v>119</v>
      </c>
      <c r="F27" s="151" t="s">
        <v>120</v>
      </c>
      <c r="G27" s="152"/>
      <c r="H27" s="64" t="s">
        <v>23</v>
      </c>
      <c r="I27" s="61">
        <f>'[3]Расчет тарифа мет. инд. 5 лет'!W25+'[3]Расчет тарифа мет. инд. 5 лет'!W23</f>
        <v>90.85</v>
      </c>
      <c r="J27" s="61">
        <f>I27</f>
        <v>90.85</v>
      </c>
      <c r="K27" s="61">
        <f>J27</f>
        <v>90.85</v>
      </c>
      <c r="L27" s="61">
        <f>K27</f>
        <v>90.85</v>
      </c>
      <c r="M27" s="61">
        <f>L27</f>
        <v>90.85</v>
      </c>
    </row>
    <row r="28" spans="1:20" ht="6" customHeight="1" x14ac:dyDescent="0.25">
      <c r="B28" s="3"/>
      <c r="E28" s="66"/>
      <c r="F28" s="67"/>
      <c r="G28" s="68"/>
      <c r="H28" s="69"/>
      <c r="I28" s="70"/>
      <c r="J28" s="70"/>
      <c r="K28" s="70"/>
      <c r="L28" s="70"/>
      <c r="M28" s="71"/>
    </row>
    <row r="29" spans="1:20" ht="9.75" customHeight="1" x14ac:dyDescent="0.25">
      <c r="E29" s="153" t="s">
        <v>25</v>
      </c>
      <c r="F29" s="154"/>
      <c r="G29" s="154"/>
      <c r="H29" s="154"/>
      <c r="I29" s="154"/>
      <c r="J29" s="154"/>
      <c r="K29" s="154"/>
      <c r="L29" s="154"/>
      <c r="M29" s="155"/>
    </row>
    <row r="30" spans="1:20" x14ac:dyDescent="0.25">
      <c r="E30" s="156" t="s">
        <v>11</v>
      </c>
      <c r="F30" s="157" t="s">
        <v>26</v>
      </c>
      <c r="G30" s="158"/>
      <c r="H30" s="129" t="s">
        <v>13</v>
      </c>
      <c r="I30" s="130" t="s">
        <v>14</v>
      </c>
      <c r="J30" s="130"/>
      <c r="K30" s="130"/>
      <c r="L30" s="130"/>
      <c r="M30" s="130"/>
    </row>
    <row r="31" spans="1:20" x14ac:dyDescent="0.25">
      <c r="E31" s="156"/>
      <c r="F31" s="159"/>
      <c r="G31" s="160"/>
      <c r="H31" s="129"/>
      <c r="I31" s="47" t="s">
        <v>15</v>
      </c>
      <c r="J31" s="47" t="s">
        <v>27</v>
      </c>
      <c r="K31" s="49" t="s">
        <v>28</v>
      </c>
      <c r="L31" s="4" t="s">
        <v>29</v>
      </c>
      <c r="M31" s="48" t="s">
        <v>30</v>
      </c>
    </row>
    <row r="32" spans="1:20" ht="23.25" customHeight="1" x14ac:dyDescent="0.25">
      <c r="E32" s="59" t="s">
        <v>31</v>
      </c>
      <c r="F32" s="144" t="s">
        <v>32</v>
      </c>
      <c r="G32" s="144"/>
      <c r="H32" s="60" t="s">
        <v>20</v>
      </c>
      <c r="I32" s="72">
        <f>'[3]Расчет тарифа мет. инд. 5 лет'!W205-'[3]Расчет тарифа мет. инд. 5 лет'!W174-'[3]Расчет тарифа мет. инд. 5 лет'!W172</f>
        <v>11344.309292141857</v>
      </c>
      <c r="J32" s="72">
        <f>'[3]Расчет тарифа мет. инд. 5 лет'!AH205-'[3]Расчет тарифа мет. инд. 5 лет'!AH174-'[3]Расчет тарифа мет. инд. 5 лет'!AH172</f>
        <v>17229.158882823558</v>
      </c>
      <c r="K32" s="73">
        <f>'[3]Расчет тарифа мет. инд. 5 лет'!AM205-'[3]Расчет тарифа мет. инд. 5 лет'!AM174-'[3]Расчет тарифа мет. инд. 5 лет'!AM172</f>
        <v>15982.249655145901</v>
      </c>
      <c r="L32" s="73">
        <f>'[3]Расчет тарифа мет. инд. 5 лет'!AR205-'[3]Расчет тарифа мет. инд. 5 лет'!AR174-'[3]Расчет тарифа мет. инд. 5 лет'!AR172</f>
        <v>15419.590189904438</v>
      </c>
      <c r="M32" s="73">
        <f>'[3]Расчет тарифа мет. инд. 5 лет'!AW205-'[3]Расчет тарифа мет. инд. 5 лет'!AW174-'[3]Расчет тарифа мет. инд. 5 лет'!AW172</f>
        <v>15919.925011166923</v>
      </c>
    </row>
    <row r="33" spans="1:13" x14ac:dyDescent="0.25">
      <c r="E33" s="59" t="s">
        <v>33</v>
      </c>
      <c r="F33" s="148" t="s">
        <v>121</v>
      </c>
      <c r="G33" s="148"/>
      <c r="H33" s="60" t="s">
        <v>20</v>
      </c>
      <c r="I33" s="72">
        <f>'[3]Расчет тарифа мет. инд. 5 лет'!W27</f>
        <v>9578.9975455598724</v>
      </c>
      <c r="J33" s="72">
        <f>'[3]Расчет тарифа мет. инд. 5 лет'!AH27</f>
        <v>9862.5358729084455</v>
      </c>
      <c r="K33" s="72">
        <f>'[3]Расчет тарифа мет. инд. 5 лет'!AM27</f>
        <v>10154.466934746535</v>
      </c>
      <c r="L33" s="72">
        <f>'[3]Расчет тарифа мет. инд. 5 лет'!AR27</f>
        <v>10455.039156015033</v>
      </c>
      <c r="M33" s="72">
        <f>'[3]Расчет тарифа мет. инд. 5 лет'!AW27</f>
        <v>10764.508315033077</v>
      </c>
    </row>
    <row r="34" spans="1:13" x14ac:dyDescent="0.25">
      <c r="E34" s="59" t="s">
        <v>34</v>
      </c>
      <c r="F34" s="148" t="s">
        <v>122</v>
      </c>
      <c r="G34" s="148"/>
      <c r="H34" s="60" t="s">
        <v>20</v>
      </c>
      <c r="I34" s="72">
        <f>'[3]Расчет тарифа мет. инд. 5 лет'!W96</f>
        <v>2409.1936959999998</v>
      </c>
      <c r="J34" s="72">
        <f>'[3]Расчет тарифа мет. инд. 5 лет'!AH96</f>
        <v>2604.3383853759997</v>
      </c>
      <c r="K34" s="72">
        <f>'[3]Расчет тарифа мет. инд. 5 лет'!AM96</f>
        <v>2768.4117036546877</v>
      </c>
      <c r="L34" s="72">
        <f>'[3]Расчет тарифа мет. инд. 5 лет'!AR96</f>
        <v>2942.8216409849329</v>
      </c>
      <c r="M34" s="72">
        <f>'[3]Расчет тарифа мет. инд. 5 лет'!AW96</f>
        <v>3128.2194043669833</v>
      </c>
    </row>
    <row r="35" spans="1:13" ht="20.25" customHeight="1" x14ac:dyDescent="0.25">
      <c r="E35" s="149" t="s">
        <v>35</v>
      </c>
      <c r="F35" s="149"/>
      <c r="G35" s="149"/>
      <c r="H35" s="149"/>
      <c r="I35" s="149"/>
      <c r="J35" s="149"/>
      <c r="K35" s="149"/>
      <c r="L35" s="149"/>
      <c r="M35" s="149"/>
    </row>
    <row r="36" spans="1:13" x14ac:dyDescent="0.25">
      <c r="E36" s="150" t="s">
        <v>21</v>
      </c>
      <c r="F36" s="150"/>
      <c r="G36" s="150"/>
      <c r="H36" s="150"/>
      <c r="I36" s="150"/>
      <c r="J36" s="150"/>
      <c r="K36" s="150"/>
      <c r="L36" s="150"/>
      <c r="M36" s="150"/>
    </row>
    <row r="37" spans="1:13" ht="15" customHeight="1" x14ac:dyDescent="0.25">
      <c r="E37" s="140" t="s">
        <v>36</v>
      </c>
      <c r="F37" s="140"/>
      <c r="G37" s="140"/>
      <c r="H37" s="140"/>
      <c r="I37" s="140"/>
      <c r="J37" s="140"/>
      <c r="K37" s="140"/>
      <c r="L37" s="140"/>
      <c r="M37" s="140"/>
    </row>
    <row r="38" spans="1:13" ht="12" customHeight="1" x14ac:dyDescent="0.25">
      <c r="E38" s="59" t="s">
        <v>11</v>
      </c>
      <c r="F38" s="130" t="s">
        <v>37</v>
      </c>
      <c r="G38" s="130"/>
      <c r="H38" s="130"/>
      <c r="I38" s="141" t="s">
        <v>38</v>
      </c>
      <c r="J38" s="142"/>
      <c r="K38" s="142"/>
      <c r="L38" s="142"/>
      <c r="M38" s="143"/>
    </row>
    <row r="39" spans="1:13" ht="24" customHeight="1" x14ac:dyDescent="0.25">
      <c r="E39" s="59" t="s">
        <v>31</v>
      </c>
      <c r="F39" s="144" t="str">
        <f>F17</f>
        <v>Текущий и капитальный ремонт и обслуживание объектов централизованной системы водоснабжения за счет тарифных источников</v>
      </c>
      <c r="G39" s="144"/>
      <c r="H39" s="144"/>
      <c r="I39" s="117" t="str">
        <f>G13</f>
        <v>с 01.01.2026 по 31.12.2030</v>
      </c>
      <c r="J39" s="118"/>
      <c r="K39" s="118"/>
      <c r="L39" s="118"/>
      <c r="M39" s="119"/>
    </row>
    <row r="40" spans="1:13" ht="27" customHeight="1" x14ac:dyDescent="0.25">
      <c r="E40" s="48">
        <v>2</v>
      </c>
      <c r="F40" s="144" t="str">
        <f>F18</f>
        <v>Мероприятия, направленные на улучшение качества воды, мероприятий 
по энергосбережению и повышению энергетической эффективности</v>
      </c>
      <c r="G40" s="144"/>
      <c r="H40" s="144"/>
      <c r="I40" s="145"/>
      <c r="J40" s="146"/>
      <c r="K40" s="146"/>
      <c r="L40" s="146"/>
      <c r="M40" s="147"/>
    </row>
    <row r="41" spans="1:13" ht="56.25" customHeight="1" x14ac:dyDescent="0.25">
      <c r="E41" s="179" t="s">
        <v>39</v>
      </c>
      <c r="F41" s="180"/>
      <c r="G41" s="180"/>
      <c r="H41" s="180"/>
      <c r="I41" s="180"/>
      <c r="J41" s="180"/>
      <c r="K41" s="180"/>
      <c r="L41" s="180"/>
      <c r="M41" s="181"/>
    </row>
    <row r="42" spans="1:13" x14ac:dyDescent="0.25">
      <c r="E42" s="129" t="s">
        <v>11</v>
      </c>
      <c r="F42" s="157" t="s">
        <v>26</v>
      </c>
      <c r="G42" s="158"/>
      <c r="H42" s="129" t="s">
        <v>13</v>
      </c>
      <c r="I42" s="130" t="s">
        <v>14</v>
      </c>
      <c r="J42" s="130"/>
      <c r="K42" s="130"/>
      <c r="L42" s="130"/>
      <c r="M42" s="130"/>
    </row>
    <row r="43" spans="1:13" x14ac:dyDescent="0.25">
      <c r="E43" s="129"/>
      <c r="F43" s="159"/>
      <c r="G43" s="160"/>
      <c r="H43" s="129"/>
      <c r="I43" s="49" t="s">
        <v>15</v>
      </c>
      <c r="J43" s="4" t="s">
        <v>16</v>
      </c>
      <c r="K43" s="48" t="s">
        <v>17</v>
      </c>
      <c r="L43" s="48" t="s">
        <v>18</v>
      </c>
      <c r="M43" s="48" t="s">
        <v>19</v>
      </c>
    </row>
    <row r="44" spans="1:13" ht="15.75" customHeight="1" x14ac:dyDescent="0.25">
      <c r="A44" s="3"/>
      <c r="B44" s="3" t="e">
        <f>OR(B45,B46)</f>
        <v>#REF!</v>
      </c>
      <c r="C44" s="3" t="e">
        <f t="array" ref="C44">INDEX([1]Тарифы!$AB$86:$AB$108,MATCH(#REF!,[1]Тарифы!$Y$86:$Y$108,0))</f>
        <v>#REF!</v>
      </c>
      <c r="E44" s="74">
        <v>1</v>
      </c>
      <c r="F44" s="135" t="s">
        <v>123</v>
      </c>
      <c r="G44" s="136"/>
      <c r="H44" s="136"/>
      <c r="I44" s="136"/>
      <c r="J44" s="136"/>
      <c r="K44" s="136"/>
      <c r="L44" s="75"/>
      <c r="M44" s="76"/>
    </row>
    <row r="45" spans="1:13" ht="15.75" customHeight="1" x14ac:dyDescent="0.25">
      <c r="A45" s="3"/>
      <c r="B45" s="3" t="e">
        <f>AND($C44="Водоснабжение",$C45&lt;&gt;"Тариф на транспортировку воды",$C45&lt;&gt;"Тариф на техническую воду")</f>
        <v>#REF!</v>
      </c>
      <c r="C45" s="3" t="e">
        <f t="array" ref="C45">INDEX([1]Тарифы!$AC$86:$AC$108,MATCH(#REF!,[1]Тарифы!$Y$86:$Y$108,0))</f>
        <v>#REF!</v>
      </c>
      <c r="E45" s="77" t="s">
        <v>33</v>
      </c>
      <c r="F45" s="120" t="s">
        <v>124</v>
      </c>
      <c r="G45" s="134"/>
      <c r="H45" s="78" t="s">
        <v>40</v>
      </c>
      <c r="I45" s="79">
        <f>'[3]КиН из заключения'!F5</f>
        <v>5</v>
      </c>
      <c r="J45" s="79">
        <f>'[3]КиН из заключения'!G5</f>
        <v>5</v>
      </c>
      <c r="K45" s="79">
        <f>'[3]КиН из заключения'!H5</f>
        <v>5</v>
      </c>
      <c r="L45" s="79">
        <f>'[3]КиН из заключения'!I5</f>
        <v>5</v>
      </c>
      <c r="M45" s="79">
        <f>'[3]КиН из заключения'!J5</f>
        <v>5</v>
      </c>
    </row>
    <row r="46" spans="1:13" ht="15.75" customHeight="1" x14ac:dyDescent="0.25">
      <c r="B46" s="3" t="e">
        <f>AND($C44="Водоснабжение",OR(region_name&lt;&gt;"Ленинградская область",$C45&lt;&gt;"Тариф на транспортировку воды"),$C45&lt;&gt;"Тариф на техническую воду")</f>
        <v>#REF!</v>
      </c>
      <c r="E46" s="60" t="s">
        <v>34</v>
      </c>
      <c r="F46" s="120" t="s">
        <v>125</v>
      </c>
      <c r="G46" s="134"/>
      <c r="H46" s="80" t="s">
        <v>40</v>
      </c>
      <c r="I46" s="79">
        <f>'[3]КиН из заключения'!F6</f>
        <v>5</v>
      </c>
      <c r="J46" s="79">
        <f>'[3]КиН из заключения'!G6</f>
        <v>5</v>
      </c>
      <c r="K46" s="79">
        <f>'[3]КиН из заключения'!H6</f>
        <v>5</v>
      </c>
      <c r="L46" s="79">
        <f>'[3]КиН из заключения'!I6</f>
        <v>5</v>
      </c>
      <c r="M46" s="79">
        <f>'[3]КиН из заключения'!J6</f>
        <v>5</v>
      </c>
    </row>
    <row r="47" spans="1:13" ht="15.75" customHeight="1" x14ac:dyDescent="0.25">
      <c r="B47" s="3" t="e">
        <f>B48</f>
        <v>#REF!</v>
      </c>
      <c r="E47" s="60">
        <v>2</v>
      </c>
      <c r="F47" s="135" t="s">
        <v>126</v>
      </c>
      <c r="G47" s="136"/>
      <c r="H47" s="136"/>
      <c r="I47" s="136"/>
      <c r="J47" s="136"/>
      <c r="K47" s="136"/>
      <c r="L47" s="75"/>
      <c r="M47" s="76"/>
    </row>
    <row r="48" spans="1:13" ht="15.75" customHeight="1" x14ac:dyDescent="0.25">
      <c r="B48" s="3" t="e">
        <f>$C44="Водоснабжение"</f>
        <v>#REF!</v>
      </c>
      <c r="E48" s="60" t="s">
        <v>41</v>
      </c>
      <c r="F48" s="120" t="s">
        <v>42</v>
      </c>
      <c r="G48" s="134"/>
      <c r="H48" s="80" t="s">
        <v>43</v>
      </c>
      <c r="I48" s="79">
        <f>'[3]КиН из заключения'!F7</f>
        <v>0.47</v>
      </c>
      <c r="J48" s="79">
        <v>0.43</v>
      </c>
      <c r="K48" s="79">
        <f>J48</f>
        <v>0.43</v>
      </c>
      <c r="L48" s="79">
        <f>K48</f>
        <v>0.43</v>
      </c>
      <c r="M48" s="79">
        <f>L48</f>
        <v>0.43</v>
      </c>
    </row>
    <row r="49" spans="1:13" ht="15.75" customHeight="1" x14ac:dyDescent="0.25">
      <c r="B49" s="3" t="e">
        <f>OR(B50,#REF!)</f>
        <v>#REF!</v>
      </c>
      <c r="E49" s="60">
        <v>3</v>
      </c>
      <c r="F49" s="135" t="s">
        <v>44</v>
      </c>
      <c r="G49" s="136"/>
      <c r="H49" s="136"/>
      <c r="I49" s="136"/>
      <c r="J49" s="136"/>
      <c r="K49" s="136"/>
      <c r="L49" s="75"/>
      <c r="M49" s="76"/>
    </row>
    <row r="50" spans="1:13" ht="15.75" customHeight="1" x14ac:dyDescent="0.25">
      <c r="B50" s="3" t="e">
        <f>$C44="Водоснабжение"</f>
        <v>#REF!</v>
      </c>
      <c r="E50" s="60" t="s">
        <v>24</v>
      </c>
      <c r="F50" s="120" t="s">
        <v>127</v>
      </c>
      <c r="G50" s="134"/>
      <c r="H50" s="80" t="s">
        <v>40</v>
      </c>
      <c r="I50" s="79">
        <f>'[3]Расчет тарифа мет. инд. 5 лет'!W21</f>
        <v>24.490164696163973</v>
      </c>
      <c r="J50" s="79">
        <f>'[3]Расчет тарифа мет. инд. 5 лет'!AH21</f>
        <v>24.490164696163973</v>
      </c>
      <c r="K50" s="79">
        <f>'[3]Расчет тарифа мет. инд. 5 лет'!AM21</f>
        <v>24.490164696163973</v>
      </c>
      <c r="L50" s="79">
        <f>'[3]Расчет тарифа мет. инд. 5 лет'!AR21</f>
        <v>24.490164696163973</v>
      </c>
      <c r="M50" s="79">
        <f>'[3]Расчет тарифа мет. инд. 5 лет'!AW21</f>
        <v>24.299999999999997</v>
      </c>
    </row>
    <row r="51" spans="1:13" ht="15.75" customHeight="1" x14ac:dyDescent="0.25">
      <c r="B51" s="3" t="e">
        <f>#REF!="Водоотведение"</f>
        <v>#REF!</v>
      </c>
      <c r="E51" s="81" t="s">
        <v>117</v>
      </c>
      <c r="F51" s="120" t="s">
        <v>128</v>
      </c>
      <c r="G51" s="134"/>
      <c r="H51" s="80" t="s">
        <v>45</v>
      </c>
      <c r="I51" s="79">
        <f>'[3]Расчет тарифа мет. инд. 5 лет'!V229</f>
        <v>0.46000000000000024</v>
      </c>
      <c r="J51" s="79">
        <f>'[3]Расчет тарифа мет. инд. 5 лет'!AH229</f>
        <v>0.45999999999999996</v>
      </c>
      <c r="K51" s="79">
        <f>'[3]Расчет тарифа мет. инд. 5 лет'!AM229</f>
        <v>0.45999999999999996</v>
      </c>
      <c r="L51" s="79">
        <f>'[3]Расчет тарифа мет. инд. 5 лет'!AR229</f>
        <v>0.45999999999999996</v>
      </c>
      <c r="M51" s="79">
        <f>'[3]Расчет тарифа мет. инд. 5 лет'!AW229</f>
        <v>0.45999999999999996</v>
      </c>
    </row>
    <row r="52" spans="1:13" ht="15.75" hidden="1" customHeight="1" x14ac:dyDescent="0.25">
      <c r="B52" s="3"/>
      <c r="E52" s="82"/>
      <c r="F52" s="83"/>
      <c r="G52" s="84"/>
      <c r="H52" s="85"/>
      <c r="I52" s="86"/>
      <c r="J52" s="86"/>
      <c r="K52" s="86"/>
      <c r="L52" s="86"/>
      <c r="M52" s="87"/>
    </row>
    <row r="53" spans="1:13" ht="43.5" customHeight="1" x14ac:dyDescent="0.25">
      <c r="B53" s="3" t="b">
        <v>1</v>
      </c>
      <c r="E53" s="137" t="s">
        <v>129</v>
      </c>
      <c r="F53" s="138"/>
      <c r="G53" s="138"/>
      <c r="H53" s="138"/>
      <c r="I53" s="138"/>
      <c r="J53" s="138"/>
      <c r="K53" s="138"/>
      <c r="L53" s="138"/>
      <c r="M53" s="139"/>
    </row>
    <row r="54" spans="1:13" x14ac:dyDescent="0.25">
      <c r="B54" s="3" t="b">
        <v>1</v>
      </c>
      <c r="E54" s="128" t="s">
        <v>11</v>
      </c>
      <c r="F54" s="129" t="s">
        <v>26</v>
      </c>
      <c r="G54" s="129"/>
      <c r="H54" s="129"/>
      <c r="I54" s="130" t="s">
        <v>14</v>
      </c>
      <c r="J54" s="130"/>
      <c r="K54" s="130"/>
      <c r="L54" s="130"/>
      <c r="M54" s="130"/>
    </row>
    <row r="55" spans="1:13" x14ac:dyDescent="0.25">
      <c r="B55" s="3" t="b">
        <v>1</v>
      </c>
      <c r="E55" s="128"/>
      <c r="F55" s="129"/>
      <c r="G55" s="129"/>
      <c r="H55" s="129"/>
      <c r="I55" s="49" t="s">
        <v>15</v>
      </c>
      <c r="J55" s="4" t="s">
        <v>16</v>
      </c>
      <c r="K55" s="48" t="s">
        <v>17</v>
      </c>
      <c r="L55" s="48" t="s">
        <v>18</v>
      </c>
      <c r="M55" s="48" t="s">
        <v>19</v>
      </c>
    </row>
    <row r="56" spans="1:13" ht="13.5" customHeight="1" x14ac:dyDescent="0.25">
      <c r="A56" s="3"/>
      <c r="B56" s="3" t="e">
        <f>B44</f>
        <v>#REF!</v>
      </c>
      <c r="C56" s="3" t="e">
        <f t="array" ref="C56">INDEX([1]Тарифы!$AB$86:$AB$108,MATCH($C57,[1]Тарифы!$Y$86:$Y$108,0))</f>
        <v>#REF!</v>
      </c>
      <c r="E56" s="74">
        <f>E44</f>
        <v>1</v>
      </c>
      <c r="F56" s="131" t="s">
        <v>123</v>
      </c>
      <c r="G56" s="132"/>
      <c r="H56" s="132"/>
      <c r="I56" s="132"/>
      <c r="J56" s="132"/>
      <c r="K56" s="132"/>
      <c r="L56" s="132"/>
      <c r="M56" s="133"/>
    </row>
    <row r="57" spans="1:13" ht="13.5" customHeight="1" x14ac:dyDescent="0.25">
      <c r="A57" s="3"/>
      <c r="B57" s="3" t="e">
        <f>B45</f>
        <v>#REF!</v>
      </c>
      <c r="C57" s="3" t="e">
        <f t="array" ref="C57">INDEX([1]Тарифы!$Y$86:$Y$108,MATCH(#REF!,[1]Тарифы!$X$86:$X$108,0))</f>
        <v>#REF!</v>
      </c>
      <c r="E57" s="77" t="str">
        <f>E45</f>
        <v>1.1</v>
      </c>
      <c r="F57" s="125" t="str">
        <f>F45</f>
        <v>подпункт "а" пункта 9 приказа Минстроя России от 04.04.2014 № 162/пр</v>
      </c>
      <c r="G57" s="126"/>
      <c r="H57" s="80" t="s">
        <v>40</v>
      </c>
      <c r="I57" s="61">
        <f>I45</f>
        <v>5</v>
      </c>
      <c r="J57" s="61">
        <f>J45</f>
        <v>5</v>
      </c>
      <c r="K57" s="61">
        <f>K45</f>
        <v>5</v>
      </c>
      <c r="L57" s="61">
        <f>L45</f>
        <v>5</v>
      </c>
      <c r="M57" s="61">
        <f>M45</f>
        <v>5</v>
      </c>
    </row>
    <row r="58" spans="1:13" ht="13.5" customHeight="1" x14ac:dyDescent="0.25">
      <c r="B58" s="3" t="e">
        <f>B57</f>
        <v>#REF!</v>
      </c>
      <c r="E58" s="60"/>
      <c r="F58" s="113" t="s">
        <v>46</v>
      </c>
      <c r="G58" s="113"/>
      <c r="H58" s="88"/>
      <c r="I58" s="61" t="s">
        <v>47</v>
      </c>
      <c r="J58" s="61">
        <f t="shared" ref="J58:M58" si="5">IF(I57=0,0,(J57-I57)/I57*100)</f>
        <v>0</v>
      </c>
      <c r="K58" s="61">
        <f t="shared" si="5"/>
        <v>0</v>
      </c>
      <c r="L58" s="61">
        <f t="shared" si="5"/>
        <v>0</v>
      </c>
      <c r="M58" s="61">
        <f t="shared" si="5"/>
        <v>0</v>
      </c>
    </row>
    <row r="59" spans="1:13" ht="13.5" customHeight="1" x14ac:dyDescent="0.25">
      <c r="B59" s="3" t="e">
        <f>B46</f>
        <v>#REF!</v>
      </c>
      <c r="E59" s="60" t="str">
        <f>E46</f>
        <v>1.2</v>
      </c>
      <c r="F59" s="127" t="str">
        <f>F46</f>
        <v>подпункт "б" пункта 9 приказа Минстроя России от 04.04.2014 № 162/пр</v>
      </c>
      <c r="G59" s="127"/>
      <c r="H59" s="80" t="s">
        <v>40</v>
      </c>
      <c r="I59" s="61">
        <f>I46</f>
        <v>5</v>
      </c>
      <c r="J59" s="61">
        <f>J46</f>
        <v>5</v>
      </c>
      <c r="K59" s="61">
        <f>K46</f>
        <v>5</v>
      </c>
      <c r="L59" s="61">
        <f>L46</f>
        <v>5</v>
      </c>
      <c r="M59" s="61">
        <f>M46</f>
        <v>5</v>
      </c>
    </row>
    <row r="60" spans="1:13" ht="13.5" customHeight="1" x14ac:dyDescent="0.25">
      <c r="B60" s="3" t="e">
        <f>B59</f>
        <v>#REF!</v>
      </c>
      <c r="E60" s="60"/>
      <c r="F60" s="113" t="s">
        <v>46</v>
      </c>
      <c r="G60" s="113"/>
      <c r="H60" s="88"/>
      <c r="I60" s="61" t="s">
        <v>47</v>
      </c>
      <c r="J60" s="61">
        <f t="shared" ref="J60:M60" si="6">IF(I59=0,0,(J59-I59)/I59*100)</f>
        <v>0</v>
      </c>
      <c r="K60" s="61">
        <f t="shared" si="6"/>
        <v>0</v>
      </c>
      <c r="L60" s="61">
        <f t="shared" si="6"/>
        <v>0</v>
      </c>
      <c r="M60" s="61">
        <f t="shared" si="6"/>
        <v>0</v>
      </c>
    </row>
    <row r="61" spans="1:13" ht="13.5" customHeight="1" x14ac:dyDescent="0.25">
      <c r="B61" s="3" t="e">
        <f>B47</f>
        <v>#REF!</v>
      </c>
      <c r="E61" s="60">
        <f>E47</f>
        <v>2</v>
      </c>
      <c r="F61" s="122" t="s">
        <v>126</v>
      </c>
      <c r="G61" s="123"/>
      <c r="H61" s="123"/>
      <c r="I61" s="123"/>
      <c r="J61" s="123"/>
      <c r="K61" s="123"/>
      <c r="L61" s="123"/>
      <c r="M61" s="124"/>
    </row>
    <row r="62" spans="1:13" ht="13.5" customHeight="1" x14ac:dyDescent="0.25">
      <c r="B62" s="3" t="e">
        <f>B48</f>
        <v>#REF!</v>
      </c>
      <c r="E62" s="60" t="str">
        <f>E48</f>
        <v>2.1</v>
      </c>
      <c r="F62" s="120" t="str">
        <f>F48</f>
        <v>пункт 11 приказа Минстроя России от 04.04.2014 № 162/пр</v>
      </c>
      <c r="G62" s="121"/>
      <c r="H62" s="80" t="s">
        <v>43</v>
      </c>
      <c r="I62" s="61">
        <f>I48</f>
        <v>0.47</v>
      </c>
      <c r="J62" s="61">
        <f>J48</f>
        <v>0.43</v>
      </c>
      <c r="K62" s="61">
        <f>K48</f>
        <v>0.43</v>
      </c>
      <c r="L62" s="61">
        <f>L48</f>
        <v>0.43</v>
      </c>
      <c r="M62" s="61">
        <f>M48</f>
        <v>0.43</v>
      </c>
    </row>
    <row r="63" spans="1:13" ht="13.5" customHeight="1" x14ac:dyDescent="0.25">
      <c r="B63" s="3" t="e">
        <f>B62</f>
        <v>#REF!</v>
      </c>
      <c r="E63" s="60"/>
      <c r="F63" s="113" t="s">
        <v>46</v>
      </c>
      <c r="G63" s="113"/>
      <c r="H63" s="88"/>
      <c r="I63" s="61" t="s">
        <v>47</v>
      </c>
      <c r="J63" s="61">
        <f t="shared" ref="J63:M63" si="7">IF(I62=0,0,(J62-I62)/I62*100)</f>
        <v>-8.5106382978723367</v>
      </c>
      <c r="K63" s="61">
        <f t="shared" si="7"/>
        <v>0</v>
      </c>
      <c r="L63" s="61">
        <f t="shared" si="7"/>
        <v>0</v>
      </c>
      <c r="M63" s="61">
        <f t="shared" si="7"/>
        <v>0</v>
      </c>
    </row>
    <row r="64" spans="1:13" ht="13.5" customHeight="1" x14ac:dyDescent="0.25">
      <c r="B64" s="3" t="e">
        <f>B49</f>
        <v>#REF!</v>
      </c>
      <c r="E64" s="60">
        <f>E49</f>
        <v>3</v>
      </c>
      <c r="F64" s="122" t="s">
        <v>44</v>
      </c>
      <c r="G64" s="123"/>
      <c r="H64" s="123"/>
      <c r="I64" s="123"/>
      <c r="J64" s="123"/>
      <c r="K64" s="123"/>
      <c r="L64" s="123"/>
      <c r="M64" s="124"/>
    </row>
    <row r="65" spans="2:13" ht="13.5" customHeight="1" x14ac:dyDescent="0.25">
      <c r="B65" s="3" t="e">
        <f>B50</f>
        <v>#REF!</v>
      </c>
      <c r="E65" s="60" t="str">
        <f>E50</f>
        <v>3.1</v>
      </c>
      <c r="F65" s="120" t="str">
        <f>F50</f>
        <v>подпункт "а" пункта 13 приказа Минстроя России от 04.04.2014 № 162/пр</v>
      </c>
      <c r="G65" s="121"/>
      <c r="H65" s="80" t="s">
        <v>40</v>
      </c>
      <c r="I65" s="61">
        <f>I50</f>
        <v>24.490164696163973</v>
      </c>
      <c r="J65" s="61">
        <f>J50</f>
        <v>24.490164696163973</v>
      </c>
      <c r="K65" s="61">
        <f>K50</f>
        <v>24.490164696163973</v>
      </c>
      <c r="L65" s="61">
        <f>L50</f>
        <v>24.490164696163973</v>
      </c>
      <c r="M65" s="61">
        <f>M50</f>
        <v>24.299999999999997</v>
      </c>
    </row>
    <row r="66" spans="2:13" ht="13.5" customHeight="1" x14ac:dyDescent="0.25">
      <c r="B66" s="3" t="e">
        <f>B65</f>
        <v>#REF!</v>
      </c>
      <c r="E66" s="89"/>
      <c r="F66" s="90" t="s">
        <v>46</v>
      </c>
      <c r="G66" s="91"/>
      <c r="H66" s="88"/>
      <c r="I66" s="61" t="s">
        <v>47</v>
      </c>
      <c r="J66" s="61">
        <f t="shared" ref="J66:M66" si="8">IF(I65=0,0,(J65-I65)/I65*100)</f>
        <v>0</v>
      </c>
      <c r="K66" s="61">
        <f t="shared" si="8"/>
        <v>0</v>
      </c>
      <c r="L66" s="61">
        <f t="shared" si="8"/>
        <v>0</v>
      </c>
      <c r="M66" s="61">
        <f t="shared" si="8"/>
        <v>-0.7764941498893313</v>
      </c>
    </row>
    <row r="67" spans="2:13" ht="13.5" customHeight="1" x14ac:dyDescent="0.25">
      <c r="B67" s="3" t="e">
        <f>#REF!</f>
        <v>#REF!</v>
      </c>
      <c r="E67" s="81" t="s">
        <v>117</v>
      </c>
      <c r="F67" s="120" t="str">
        <f>F51</f>
        <v>подпункт "г" пункта 13 приказа Минстроя России от 04.04.2014 № 162/пр</v>
      </c>
      <c r="G67" s="121"/>
      <c r="H67" s="80" t="s">
        <v>40</v>
      </c>
      <c r="I67" s="61">
        <f>I51</f>
        <v>0.46000000000000024</v>
      </c>
      <c r="J67" s="61">
        <f>J51</f>
        <v>0.45999999999999996</v>
      </c>
      <c r="K67" s="61">
        <f>K51</f>
        <v>0.45999999999999996</v>
      </c>
      <c r="L67" s="61">
        <f>L51</f>
        <v>0.45999999999999996</v>
      </c>
      <c r="M67" s="61">
        <f>M51</f>
        <v>0.45999999999999996</v>
      </c>
    </row>
    <row r="68" spans="2:13" ht="13.5" customHeight="1" x14ac:dyDescent="0.25">
      <c r="B68" s="3" t="e">
        <f>B67</f>
        <v>#REF!</v>
      </c>
      <c r="E68" s="81"/>
      <c r="F68" s="113" t="s">
        <v>46</v>
      </c>
      <c r="G68" s="113"/>
      <c r="H68" s="88"/>
      <c r="I68" s="61" t="s">
        <v>47</v>
      </c>
      <c r="J68" s="61">
        <f t="shared" ref="J68:M68" si="9">IF(I67=0,0,(J67-I67)/I67*100)</f>
        <v>-6.0338207860062834E-14</v>
      </c>
      <c r="K68" s="61">
        <f t="shared" si="9"/>
        <v>0</v>
      </c>
      <c r="L68" s="61">
        <f t="shared" si="9"/>
        <v>0</v>
      </c>
      <c r="M68" s="61">
        <f t="shared" si="9"/>
        <v>0</v>
      </c>
    </row>
    <row r="69" spans="2:13" ht="13.5" customHeight="1" x14ac:dyDescent="0.25">
      <c r="B69" s="3"/>
      <c r="E69" s="114" t="s">
        <v>48</v>
      </c>
      <c r="F69" s="114"/>
      <c r="G69" s="114"/>
      <c r="H69" s="114"/>
      <c r="I69" s="114"/>
      <c r="J69" s="114"/>
      <c r="K69" s="114"/>
      <c r="L69" s="114"/>
      <c r="M69" s="114"/>
    </row>
    <row r="70" spans="2:13" ht="15.75" customHeight="1" x14ac:dyDescent="0.25">
      <c r="E70" s="115" t="s">
        <v>49</v>
      </c>
      <c r="F70" s="115"/>
      <c r="G70" s="115"/>
      <c r="H70" s="115"/>
      <c r="I70" s="115"/>
      <c r="J70" s="115"/>
      <c r="K70" s="115"/>
      <c r="L70" s="115"/>
      <c r="M70" s="115"/>
    </row>
    <row r="71" spans="2:13" ht="21.75" customHeight="1" x14ac:dyDescent="0.25">
      <c r="E71" s="92" t="s">
        <v>11</v>
      </c>
      <c r="F71" s="116" t="s">
        <v>26</v>
      </c>
      <c r="G71" s="116"/>
      <c r="H71" s="47" t="s">
        <v>13</v>
      </c>
      <c r="I71" s="93" t="s">
        <v>130</v>
      </c>
      <c r="J71" s="93" t="s">
        <v>131</v>
      </c>
      <c r="K71" s="117" t="s">
        <v>50</v>
      </c>
      <c r="L71" s="118"/>
      <c r="M71" s="119"/>
    </row>
    <row r="72" spans="2:13" ht="12.75" customHeight="1" x14ac:dyDescent="0.25">
      <c r="E72" s="92" t="s">
        <v>31</v>
      </c>
      <c r="F72" s="107" t="s">
        <v>132</v>
      </c>
      <c r="G72" s="108"/>
      <c r="H72" s="47"/>
      <c r="I72" s="94">
        <f>'[3]Расчет тарифа мет. инд. 5 лет'!M205</f>
        <v>13619.350717297339</v>
      </c>
      <c r="J72" s="95">
        <f>'[3]Расчет тарифа мет. инд. 5 лет'!N205</f>
        <v>10823.095797900001</v>
      </c>
      <c r="K72" s="109"/>
      <c r="L72" s="109"/>
      <c r="M72" s="109"/>
    </row>
    <row r="73" spans="2:13" ht="11.25" customHeight="1" x14ac:dyDescent="0.25">
      <c r="E73" s="92" t="s">
        <v>33</v>
      </c>
      <c r="F73" s="110" t="s">
        <v>51</v>
      </c>
      <c r="G73" s="110"/>
      <c r="H73" s="92" t="s">
        <v>20</v>
      </c>
      <c r="I73" s="96">
        <f>'[3]Расчет тарифа мет. инд. 5 лет'!M27</f>
        <v>10656.766778398198</v>
      </c>
      <c r="J73" s="97">
        <f>'[3]Расчет тарифа мет. инд. 5 лет'!N27</f>
        <v>7000.6497978999996</v>
      </c>
      <c r="K73" s="109"/>
      <c r="L73" s="109"/>
      <c r="M73" s="109"/>
    </row>
    <row r="74" spans="2:13" x14ac:dyDescent="0.25">
      <c r="E74" s="92" t="s">
        <v>52</v>
      </c>
      <c r="F74" s="110" t="s">
        <v>133</v>
      </c>
      <c r="G74" s="110"/>
      <c r="H74" s="92" t="s">
        <v>20</v>
      </c>
      <c r="I74" s="96">
        <f>'[3]Расчет тарифа мет. инд. 5 лет'!M28-'[3]Расчет тарифа мет. инд. 5 лет'!M29+'[3]Расчет тарифа мет. инд. 5 лет'!M32+'[3]Расчет тарифа мет. инд. 5 лет'!M33+'[3]Расчет тарифа мет. инд. 5 лет'!M54</f>
        <v>7175.1836996105085</v>
      </c>
      <c r="J74" s="97">
        <f>'[3]Расчет тарифа мет. инд. 5 лет'!N28-'[3]Расчет тарифа мет. инд. 5 лет'!N29+'[3]Расчет тарифа мет. инд. 5 лет'!N32+'[3]Расчет тарифа мет. инд. 5 лет'!N33+'[3]Расчет тарифа мет. инд. 5 лет'!N54</f>
        <v>4211.82</v>
      </c>
      <c r="K74" s="109"/>
      <c r="L74" s="109"/>
      <c r="M74" s="109"/>
    </row>
    <row r="75" spans="2:13" x14ac:dyDescent="0.25">
      <c r="E75" s="92" t="s">
        <v>53</v>
      </c>
      <c r="F75" s="110" t="s">
        <v>134</v>
      </c>
      <c r="G75" s="110"/>
      <c r="H75" s="92" t="s">
        <v>20</v>
      </c>
      <c r="I75" s="96">
        <f>'[3]Расчет тарифа мет. инд. 5 лет'!M51</f>
        <v>211.41677030690312</v>
      </c>
      <c r="J75" s="97">
        <f>'[3]Расчет тарифа мет. инд. 5 лет'!N51</f>
        <v>0</v>
      </c>
      <c r="K75" s="109"/>
      <c r="L75" s="109"/>
      <c r="M75" s="109"/>
    </row>
    <row r="76" spans="2:13" x14ac:dyDescent="0.25">
      <c r="E76" s="92" t="s">
        <v>34</v>
      </c>
      <c r="F76" s="110" t="s">
        <v>54</v>
      </c>
      <c r="G76" s="110"/>
      <c r="H76" s="92" t="s">
        <v>20</v>
      </c>
      <c r="I76" s="96">
        <f>'[3]Расчет тарифа мет. инд. 5 лет'!M96</f>
        <v>3277.2872136012811</v>
      </c>
      <c r="J76" s="97">
        <f>'[3]Расчет тарифа мет. инд. 5 лет'!N96</f>
        <v>2502.0300000000002</v>
      </c>
      <c r="K76" s="109"/>
      <c r="L76" s="109"/>
      <c r="M76" s="109"/>
    </row>
    <row r="77" spans="2:13" x14ac:dyDescent="0.25">
      <c r="E77" s="92" t="s">
        <v>21</v>
      </c>
      <c r="F77" s="110" t="s">
        <v>135</v>
      </c>
      <c r="G77" s="110"/>
      <c r="H77" s="92" t="s">
        <v>55</v>
      </c>
      <c r="I77" s="98">
        <f>'[3]Расчет тарифа мет. инд. 5 лет'!M22</f>
        <v>320.971</v>
      </c>
      <c r="J77" s="99">
        <f>'[3]Расчет тарифа мет. инд. 5 лет'!N22</f>
        <v>293.10000000000002</v>
      </c>
      <c r="K77" s="109"/>
      <c r="L77" s="109"/>
      <c r="M77" s="109"/>
    </row>
    <row r="78" spans="2:13" ht="12.75" customHeight="1" x14ac:dyDescent="0.25">
      <c r="E78" s="92" t="s">
        <v>48</v>
      </c>
      <c r="F78" s="107" t="s">
        <v>136</v>
      </c>
      <c r="G78" s="111"/>
      <c r="H78" s="111"/>
      <c r="I78" s="111"/>
      <c r="J78" s="111"/>
      <c r="K78" s="109"/>
      <c r="L78" s="109"/>
      <c r="M78" s="109"/>
    </row>
    <row r="79" spans="2:13" x14ac:dyDescent="0.25">
      <c r="E79" s="92" t="s">
        <v>24</v>
      </c>
      <c r="F79" s="112" t="str">
        <f>F57</f>
        <v>подпункт "а" пункта 9 приказа Минстроя России от 04.04.2014 № 162/пр</v>
      </c>
      <c r="G79" s="112"/>
      <c r="H79" s="92" t="s">
        <v>40</v>
      </c>
      <c r="I79" s="98">
        <f>'[3]Расчет КиН (ХВ питьев.)'!G6</f>
        <v>0.5</v>
      </c>
      <c r="J79" s="99">
        <f>'[3]Расчет КиН (ХВ питьев.)'!I6</f>
        <v>0.38759689922480622</v>
      </c>
      <c r="K79" s="109"/>
      <c r="L79" s="109"/>
      <c r="M79" s="109"/>
    </row>
    <row r="80" spans="2:13" x14ac:dyDescent="0.25">
      <c r="E80" s="92" t="s">
        <v>117</v>
      </c>
      <c r="F80" s="112" t="str">
        <f>F59</f>
        <v>подпункт "б" пункта 9 приказа Минстроя России от 04.04.2014 № 162/пр</v>
      </c>
      <c r="G80" s="112"/>
      <c r="H80" s="92" t="s">
        <v>40</v>
      </c>
      <c r="I80" s="98">
        <f>'[3]Расчет КиН (ХВ питьев.)'!G8</f>
        <v>0</v>
      </c>
      <c r="J80" s="99">
        <f>'[3]Расчет КиН (ХВ питьев.)'!I8</f>
        <v>0</v>
      </c>
      <c r="K80" s="109"/>
      <c r="L80" s="109"/>
      <c r="M80" s="109"/>
    </row>
    <row r="81" spans="5:13" ht="17.25" customHeight="1" x14ac:dyDescent="0.25">
      <c r="E81" s="92" t="s">
        <v>119</v>
      </c>
      <c r="F81" s="112" t="str">
        <f>F62</f>
        <v>пункт 11 приказа Минстроя России от 04.04.2014 № 162/пр</v>
      </c>
      <c r="G81" s="112"/>
      <c r="H81" s="92" t="s">
        <v>43</v>
      </c>
      <c r="I81" s="98">
        <f>'[3]Расчет КиН (ХВ питьев.)'!G10</f>
        <v>0.47</v>
      </c>
      <c r="J81" s="99">
        <f>'[3]Расчет КиН (ХВ питьев.)'!I10</f>
        <v>3.3246891415652638E-2</v>
      </c>
      <c r="K81" s="109"/>
      <c r="L81" s="109"/>
      <c r="M81" s="109"/>
    </row>
    <row r="82" spans="5:13" ht="12" customHeight="1" x14ac:dyDescent="0.25">
      <c r="E82" s="174" t="s">
        <v>56</v>
      </c>
      <c r="F82" s="175"/>
      <c r="G82" s="175"/>
      <c r="H82" s="175"/>
      <c r="I82" s="175"/>
      <c r="J82" s="175"/>
      <c r="K82" s="175"/>
      <c r="L82" s="175"/>
      <c r="M82" s="176"/>
    </row>
    <row r="83" spans="5:13" x14ac:dyDescent="0.25">
      <c r="E83" s="129" t="s">
        <v>11</v>
      </c>
      <c r="F83" s="129" t="s">
        <v>137</v>
      </c>
      <c r="G83" s="182"/>
      <c r="H83" s="129" t="s">
        <v>13</v>
      </c>
      <c r="I83" s="129" t="s">
        <v>14</v>
      </c>
      <c r="J83" s="183"/>
      <c r="K83" s="183"/>
      <c r="L83" s="183"/>
      <c r="M83" s="183"/>
    </row>
    <row r="84" spans="5:13" x14ac:dyDescent="0.25">
      <c r="E84" s="129"/>
      <c r="F84" s="182"/>
      <c r="G84" s="182"/>
      <c r="H84" s="182"/>
      <c r="I84" s="49" t="s">
        <v>15</v>
      </c>
      <c r="J84" s="4" t="s">
        <v>16</v>
      </c>
      <c r="K84" s="48" t="s">
        <v>17</v>
      </c>
      <c r="L84" s="48" t="s">
        <v>18</v>
      </c>
      <c r="M84" s="48" t="s">
        <v>19</v>
      </c>
    </row>
    <row r="85" spans="5:13" ht="14.25" customHeight="1" x14ac:dyDescent="0.25">
      <c r="E85" s="48">
        <v>1</v>
      </c>
      <c r="F85" s="184" t="s">
        <v>57</v>
      </c>
      <c r="G85" s="184"/>
      <c r="H85" s="100" t="s">
        <v>20</v>
      </c>
      <c r="I85" s="48" t="s">
        <v>47</v>
      </c>
      <c r="J85" s="48" t="s">
        <v>47</v>
      </c>
      <c r="K85" s="48" t="s">
        <v>47</v>
      </c>
      <c r="L85" s="48" t="s">
        <v>47</v>
      </c>
      <c r="M85" s="48" t="s">
        <v>47</v>
      </c>
    </row>
    <row r="86" spans="5:13" ht="14.25" customHeight="1" x14ac:dyDescent="0.25">
      <c r="E86" s="101"/>
      <c r="F86" s="102"/>
      <c r="G86" s="102"/>
      <c r="H86" s="6"/>
      <c r="I86" s="101"/>
      <c r="J86" s="101"/>
      <c r="K86" s="101"/>
      <c r="L86" s="101"/>
      <c r="M86" s="101"/>
    </row>
    <row r="87" spans="5:13" ht="14.25" customHeight="1" x14ac:dyDescent="0.25">
      <c r="E87" s="101"/>
      <c r="F87" s="102"/>
      <c r="G87" s="102"/>
      <c r="H87" s="6"/>
      <c r="I87" s="101"/>
      <c r="J87" s="101"/>
      <c r="K87" s="101"/>
      <c r="L87" s="101"/>
      <c r="M87" s="101"/>
    </row>
    <row r="88" spans="5:13" ht="14.25" customHeight="1" x14ac:dyDescent="0.25">
      <c r="E88" s="101"/>
      <c r="F88" s="102"/>
      <c r="G88" s="102"/>
      <c r="H88" s="6"/>
      <c r="I88" s="101"/>
      <c r="J88" s="101"/>
      <c r="K88" s="101"/>
      <c r="L88" s="101"/>
      <c r="M88" s="101"/>
    </row>
    <row r="92" spans="5:13" x14ac:dyDescent="0.25">
      <c r="G92" s="1" t="s">
        <v>138</v>
      </c>
    </row>
  </sheetData>
  <mergeCells count="97">
    <mergeCell ref="E83:E84"/>
    <mergeCell ref="F83:G84"/>
    <mergeCell ref="H83:H84"/>
    <mergeCell ref="I83:M83"/>
    <mergeCell ref="F85:G85"/>
    <mergeCell ref="F44:K44"/>
    <mergeCell ref="F45:G45"/>
    <mergeCell ref="F46:G46"/>
    <mergeCell ref="F47:K47"/>
    <mergeCell ref="E82:M82"/>
    <mergeCell ref="E41:M41"/>
    <mergeCell ref="E42:E43"/>
    <mergeCell ref="F42:G43"/>
    <mergeCell ref="H42:H43"/>
    <mergeCell ref="I42:M42"/>
    <mergeCell ref="F17:G17"/>
    <mergeCell ref="F22:G22"/>
    <mergeCell ref="F23:G23"/>
    <mergeCell ref="F24:G24"/>
    <mergeCell ref="F25:G25"/>
    <mergeCell ref="E14:M14"/>
    <mergeCell ref="E15:E16"/>
    <mergeCell ref="F15:G16"/>
    <mergeCell ref="H15:H16"/>
    <mergeCell ref="I15:M15"/>
    <mergeCell ref="E11:F11"/>
    <mergeCell ref="G11:M11"/>
    <mergeCell ref="E12:F12"/>
    <mergeCell ref="G12:M12"/>
    <mergeCell ref="E13:F13"/>
    <mergeCell ref="G13:M13"/>
    <mergeCell ref="E7:M7"/>
    <mergeCell ref="E8:M8"/>
    <mergeCell ref="E9:F9"/>
    <mergeCell ref="G9:M9"/>
    <mergeCell ref="E10:F10"/>
    <mergeCell ref="G10:M10"/>
    <mergeCell ref="F18:G18"/>
    <mergeCell ref="E19:M19"/>
    <mergeCell ref="E20:E21"/>
    <mergeCell ref="F20:G21"/>
    <mergeCell ref="H20:H21"/>
    <mergeCell ref="I20:M20"/>
    <mergeCell ref="F26:G26"/>
    <mergeCell ref="F27:G27"/>
    <mergeCell ref="E29:M29"/>
    <mergeCell ref="E30:E31"/>
    <mergeCell ref="F30:G31"/>
    <mergeCell ref="H30:H31"/>
    <mergeCell ref="I30:M30"/>
    <mergeCell ref="F32:G32"/>
    <mergeCell ref="F33:G33"/>
    <mergeCell ref="F34:G34"/>
    <mergeCell ref="E35:M35"/>
    <mergeCell ref="E36:M36"/>
    <mergeCell ref="E37:M37"/>
    <mergeCell ref="F38:H38"/>
    <mergeCell ref="I38:M38"/>
    <mergeCell ref="F39:H39"/>
    <mergeCell ref="I39:M40"/>
    <mergeCell ref="F40:H40"/>
    <mergeCell ref="F48:G48"/>
    <mergeCell ref="F49:K49"/>
    <mergeCell ref="F50:G50"/>
    <mergeCell ref="F51:G51"/>
    <mergeCell ref="E53:M53"/>
    <mergeCell ref="E54:E55"/>
    <mergeCell ref="F54:G55"/>
    <mergeCell ref="H54:H55"/>
    <mergeCell ref="I54:M54"/>
    <mergeCell ref="F56:M56"/>
    <mergeCell ref="F57:G57"/>
    <mergeCell ref="F58:G58"/>
    <mergeCell ref="F59:G59"/>
    <mergeCell ref="F60:G60"/>
    <mergeCell ref="F61:M61"/>
    <mergeCell ref="F62:G62"/>
    <mergeCell ref="F63:G63"/>
    <mergeCell ref="F64:M64"/>
    <mergeCell ref="F65:G65"/>
    <mergeCell ref="F67:G67"/>
    <mergeCell ref="F68:G68"/>
    <mergeCell ref="E69:M69"/>
    <mergeCell ref="E70:M70"/>
    <mergeCell ref="F71:G71"/>
    <mergeCell ref="K71:M71"/>
    <mergeCell ref="F72:G72"/>
    <mergeCell ref="K72:M81"/>
    <mergeCell ref="F73:G73"/>
    <mergeCell ref="F74:G74"/>
    <mergeCell ref="F75:G75"/>
    <mergeCell ref="F76:G76"/>
    <mergeCell ref="F77:G77"/>
    <mergeCell ref="F78:J78"/>
    <mergeCell ref="F79:G79"/>
    <mergeCell ref="F80:G80"/>
    <mergeCell ref="F81:G81"/>
  </mergeCells>
  <dataValidations count="1">
    <dataValidation type="list" allowBlank="1" showInputMessage="1" showErrorMessage="1" sqref="N8">
      <formula1>version_PP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5"/>
  <sheetViews>
    <sheetView topLeftCell="F1" workbookViewId="0">
      <selection activeCell="G6" sqref="G6"/>
    </sheetView>
  </sheetViews>
  <sheetFormatPr defaultRowHeight="12" outlineLevelCol="1" x14ac:dyDescent="0.25"/>
  <cols>
    <col min="1" max="3" width="10.7109375" style="1" hidden="1" customWidth="1"/>
    <col min="4" max="4" width="4.140625" style="1" hidden="1" customWidth="1"/>
    <col min="5" max="5" width="9.5703125" style="1" hidden="1" customWidth="1"/>
    <col min="6" max="6" width="5.140625" style="1" customWidth="1"/>
    <col min="7" max="7" width="84" style="1" customWidth="1"/>
    <col min="8" max="8" width="13.5703125" style="1" customWidth="1"/>
    <col min="9" max="9" width="11.5703125" style="1" customWidth="1"/>
    <col min="10" max="10" width="11.85546875" style="1" customWidth="1"/>
    <col min="11" max="11" width="10.28515625" style="1" customWidth="1"/>
    <col min="12" max="13" width="10.5703125" style="1" customWidth="1" outlineLevel="1"/>
    <col min="14" max="14" width="23.5703125" style="1" customWidth="1"/>
    <col min="15" max="15" width="9.7109375" style="1" customWidth="1"/>
    <col min="16" max="16384" width="9.140625" style="1"/>
  </cols>
  <sheetData>
    <row r="1" spans="2:14" ht="31.5" customHeight="1" x14ac:dyDescent="0.25">
      <c r="J1" s="209" t="s">
        <v>58</v>
      </c>
      <c r="K1" s="209"/>
      <c r="L1" s="40"/>
      <c r="M1" s="2"/>
    </row>
    <row r="2" spans="2:14" ht="22.5" customHeight="1" x14ac:dyDescent="0.25">
      <c r="J2" s="2" t="s">
        <v>0</v>
      </c>
      <c r="K2" s="2"/>
      <c r="L2" s="2"/>
      <c r="M2" s="2"/>
    </row>
    <row r="3" spans="2:14" ht="20.25" x14ac:dyDescent="0.25">
      <c r="J3" s="2" t="s">
        <v>1</v>
      </c>
      <c r="K3" s="2"/>
      <c r="L3" s="2"/>
      <c r="M3" s="2"/>
    </row>
    <row r="4" spans="2:14" ht="16.5" customHeight="1" x14ac:dyDescent="0.25">
      <c r="J4" s="2"/>
      <c r="K4" s="2"/>
      <c r="L4" s="2"/>
      <c r="M4" s="2"/>
    </row>
    <row r="5" spans="2:14" ht="18.75" customHeight="1" x14ac:dyDescent="0.25">
      <c r="J5" s="210" t="s">
        <v>139</v>
      </c>
      <c r="K5" s="210"/>
      <c r="L5" s="210"/>
      <c r="M5" s="210"/>
      <c r="N5" s="41"/>
    </row>
    <row r="6" spans="2:14" ht="16.5" customHeight="1" x14ac:dyDescent="0.25">
      <c r="K6" s="42"/>
      <c r="L6" s="42"/>
      <c r="M6" s="42"/>
      <c r="N6" s="41"/>
    </row>
    <row r="8" spans="2:14" ht="82.5" customHeight="1" x14ac:dyDescent="0.25">
      <c r="F8" s="211" t="s">
        <v>59</v>
      </c>
      <c r="G8" s="211"/>
      <c r="H8" s="211"/>
      <c r="I8" s="211"/>
      <c r="J8" s="211"/>
      <c r="K8" s="211"/>
      <c r="L8" s="211"/>
      <c r="M8" s="211"/>
      <c r="N8" s="7"/>
    </row>
    <row r="9" spans="2:14" ht="15.75" customHeight="1" x14ac:dyDescent="0.25">
      <c r="D9" s="8"/>
      <c r="F9" s="191" t="s">
        <v>2</v>
      </c>
      <c r="G9" s="191"/>
      <c r="H9" s="191"/>
      <c r="I9" s="191"/>
      <c r="J9" s="191"/>
      <c r="K9" s="191"/>
      <c r="L9" s="191"/>
      <c r="M9" s="191"/>
    </row>
    <row r="10" spans="2:14" ht="12.75" x14ac:dyDescent="0.25">
      <c r="D10" s="8"/>
      <c r="F10" s="188" t="s">
        <v>3</v>
      </c>
      <c r="G10" s="189"/>
      <c r="H10" s="187" t="s">
        <v>4</v>
      </c>
      <c r="I10" s="187"/>
      <c r="J10" s="187"/>
      <c r="K10" s="187"/>
      <c r="L10" s="187"/>
      <c r="M10" s="187"/>
    </row>
    <row r="11" spans="2:14" ht="16.5" customHeight="1" x14ac:dyDescent="0.25">
      <c r="D11" s="8"/>
      <c r="F11" s="185" t="s">
        <v>5</v>
      </c>
      <c r="G11" s="186"/>
      <c r="H11" s="187" t="s">
        <v>6</v>
      </c>
      <c r="I11" s="187"/>
      <c r="J11" s="187"/>
      <c r="K11" s="187"/>
      <c r="L11" s="187"/>
      <c r="M11" s="187"/>
    </row>
    <row r="12" spans="2:14" ht="15.75" customHeight="1" x14ac:dyDescent="0.25">
      <c r="D12" s="8"/>
      <c r="F12" s="188" t="s">
        <v>7</v>
      </c>
      <c r="G12" s="189"/>
      <c r="H12" s="187" t="s">
        <v>8</v>
      </c>
      <c r="I12" s="187"/>
      <c r="J12" s="187"/>
      <c r="K12" s="187"/>
      <c r="L12" s="187"/>
      <c r="M12" s="187"/>
    </row>
    <row r="13" spans="2:14" ht="15.75" customHeight="1" x14ac:dyDescent="0.25">
      <c r="D13" s="8"/>
      <c r="F13" s="185" t="s">
        <v>5</v>
      </c>
      <c r="G13" s="186"/>
      <c r="H13" s="187" t="s">
        <v>60</v>
      </c>
      <c r="I13" s="187"/>
      <c r="J13" s="187"/>
      <c r="K13" s="187"/>
      <c r="L13" s="187"/>
      <c r="M13" s="187"/>
    </row>
    <row r="14" spans="2:14" ht="15.75" customHeight="1" x14ac:dyDescent="0.25">
      <c r="D14" s="8"/>
      <c r="F14" s="188" t="s">
        <v>9</v>
      </c>
      <c r="G14" s="188"/>
      <c r="H14" s="212" t="s">
        <v>10</v>
      </c>
      <c r="I14" s="212"/>
      <c r="J14" s="212"/>
      <c r="K14" s="212"/>
      <c r="L14" s="212"/>
      <c r="M14" s="212"/>
    </row>
    <row r="15" spans="2:14" ht="36.75" customHeight="1" x14ac:dyDescent="0.2">
      <c r="B15" s="3" t="b">
        <v>1</v>
      </c>
      <c r="D15" s="8"/>
      <c r="F15" s="213" t="s">
        <v>61</v>
      </c>
      <c r="G15" s="213"/>
      <c r="H15" s="213"/>
      <c r="I15" s="213"/>
      <c r="J15" s="213"/>
      <c r="K15" s="213"/>
      <c r="L15" s="213"/>
      <c r="M15" s="213"/>
    </row>
    <row r="16" spans="2:14" ht="11.25" customHeight="1" x14ac:dyDescent="0.2">
      <c r="B16" s="3" t="e">
        <v>#REF!</v>
      </c>
      <c r="D16" s="8"/>
      <c r="F16" s="196" t="s">
        <v>11</v>
      </c>
      <c r="G16" s="214" t="s">
        <v>12</v>
      </c>
      <c r="H16" s="216" t="s">
        <v>13</v>
      </c>
      <c r="I16" s="197" t="s">
        <v>62</v>
      </c>
      <c r="J16" s="198"/>
      <c r="K16" s="198"/>
      <c r="L16" s="198"/>
      <c r="M16" s="198"/>
    </row>
    <row r="17" spans="2:14" ht="11.25" customHeight="1" x14ac:dyDescent="0.2">
      <c r="B17" s="3" t="b">
        <v>1</v>
      </c>
      <c r="D17" s="8"/>
      <c r="F17" s="196"/>
      <c r="G17" s="215"/>
      <c r="H17" s="217"/>
      <c r="I17" s="53" t="s">
        <v>15</v>
      </c>
      <c r="J17" s="53" t="s">
        <v>16</v>
      </c>
      <c r="K17" s="56" t="s">
        <v>17</v>
      </c>
      <c r="L17" s="53" t="s">
        <v>18</v>
      </c>
      <c r="M17" s="56" t="s">
        <v>19</v>
      </c>
    </row>
    <row r="18" spans="2:14" ht="26.25" customHeight="1" x14ac:dyDescent="0.2">
      <c r="B18" s="3" t="e">
        <v>#REF!</v>
      </c>
      <c r="D18" s="8"/>
      <c r="F18" s="57">
        <v>1</v>
      </c>
      <c r="G18" s="9" t="s">
        <v>63</v>
      </c>
      <c r="H18" s="55" t="s">
        <v>20</v>
      </c>
      <c r="I18" s="10">
        <v>12713.197258046863</v>
      </c>
      <c r="J18" s="10">
        <v>13089.507896885048</v>
      </c>
      <c r="K18" s="10">
        <v>13476.957330632849</v>
      </c>
      <c r="L18" s="10">
        <v>13875.87526761958</v>
      </c>
      <c r="M18" s="10">
        <v>14286.601175541122</v>
      </c>
    </row>
    <row r="19" spans="2:14" ht="26.25" customHeight="1" x14ac:dyDescent="0.2">
      <c r="B19" s="3"/>
      <c r="D19" s="8"/>
      <c r="F19" s="57" t="s">
        <v>21</v>
      </c>
      <c r="G19" s="50" t="s">
        <v>64</v>
      </c>
      <c r="H19" s="55" t="s">
        <v>20</v>
      </c>
      <c r="I19" s="10">
        <v>438.06</v>
      </c>
      <c r="J19" s="10">
        <v>455.58199999999999</v>
      </c>
      <c r="K19" s="10">
        <v>473.80560000000003</v>
      </c>
      <c r="L19" s="10">
        <v>492.75792000000001</v>
      </c>
      <c r="M19" s="10">
        <v>512.46824000000004</v>
      </c>
    </row>
    <row r="20" spans="2:14" ht="38.25" x14ac:dyDescent="0.2">
      <c r="B20" s="3" t="e">
        <v>#REF!</v>
      </c>
      <c r="D20" s="8"/>
      <c r="F20" s="57" t="s">
        <v>48</v>
      </c>
      <c r="G20" s="9" t="s">
        <v>65</v>
      </c>
      <c r="H20" s="55" t="s">
        <v>20</v>
      </c>
      <c r="I20" s="10">
        <v>1172</v>
      </c>
      <c r="J20" s="10">
        <v>164</v>
      </c>
      <c r="K20" s="10">
        <v>171</v>
      </c>
      <c r="L20" s="10">
        <v>1470</v>
      </c>
      <c r="M20" s="10">
        <v>185</v>
      </c>
      <c r="N20" s="5"/>
    </row>
    <row r="21" spans="2:14" ht="14.25" customHeight="1" x14ac:dyDescent="0.2">
      <c r="B21" s="3" t="b">
        <v>1</v>
      </c>
      <c r="D21" s="8"/>
      <c r="F21" s="191" t="s">
        <v>66</v>
      </c>
      <c r="G21" s="191"/>
      <c r="H21" s="191"/>
      <c r="I21" s="191"/>
      <c r="J21" s="191"/>
      <c r="K21" s="191"/>
      <c r="L21" s="191"/>
      <c r="M21" s="191"/>
    </row>
    <row r="22" spans="2:14" ht="11.25" customHeight="1" x14ac:dyDescent="0.2">
      <c r="B22" s="3" t="e">
        <v>#REF!</v>
      </c>
      <c r="C22" s="3" t="e">
        <v>#REF!</v>
      </c>
      <c r="D22" s="8"/>
      <c r="F22" s="193" t="s">
        <v>11</v>
      </c>
      <c r="G22" s="194" t="s">
        <v>22</v>
      </c>
      <c r="H22" s="196" t="s">
        <v>13</v>
      </c>
      <c r="I22" s="197" t="s">
        <v>14</v>
      </c>
      <c r="J22" s="198"/>
      <c r="K22" s="198"/>
      <c r="L22" s="198"/>
      <c r="M22" s="199"/>
    </row>
    <row r="23" spans="2:14" ht="11.25" customHeight="1" x14ac:dyDescent="0.2">
      <c r="B23" s="3" t="e">
        <v>#REF!</v>
      </c>
      <c r="D23" s="8"/>
      <c r="F23" s="193"/>
      <c r="G23" s="195"/>
      <c r="H23" s="196"/>
      <c r="I23" s="53" t="s">
        <v>15</v>
      </c>
      <c r="J23" s="53" t="s">
        <v>16</v>
      </c>
      <c r="K23" s="53" t="s">
        <v>17</v>
      </c>
      <c r="L23" s="53" t="s">
        <v>18</v>
      </c>
      <c r="M23" s="53" t="s">
        <v>19</v>
      </c>
    </row>
    <row r="24" spans="2:14" ht="12.75" x14ac:dyDescent="0.2">
      <c r="B24" s="3" t="e">
        <v>#REF!</v>
      </c>
      <c r="D24" s="11">
        <v>0</v>
      </c>
      <c r="E24" s="12"/>
      <c r="F24" s="57">
        <v>1</v>
      </c>
      <c r="G24" s="9" t="s">
        <v>67</v>
      </c>
      <c r="H24" s="13" t="s">
        <v>23</v>
      </c>
      <c r="I24" s="10">
        <v>261.73999999999995</v>
      </c>
      <c r="J24" s="10">
        <v>261.73999999999995</v>
      </c>
      <c r="K24" s="10">
        <v>261.73999999999995</v>
      </c>
      <c r="L24" s="10">
        <v>261.73999999999995</v>
      </c>
      <c r="M24" s="10">
        <v>261.73999999999995</v>
      </c>
    </row>
    <row r="25" spans="2:14" ht="11.25" customHeight="1" x14ac:dyDescent="0.2">
      <c r="B25" s="3" t="e">
        <v>#REF!</v>
      </c>
      <c r="D25" s="11">
        <v>0</v>
      </c>
      <c r="E25" s="12"/>
      <c r="F25" s="53">
        <v>2</v>
      </c>
      <c r="G25" s="9" t="s">
        <v>68</v>
      </c>
      <c r="H25" s="13" t="s">
        <v>23</v>
      </c>
      <c r="I25" s="10">
        <v>261.73999999999995</v>
      </c>
      <c r="J25" s="10">
        <v>261.73999999999995</v>
      </c>
      <c r="K25" s="10">
        <v>261.73999999999995</v>
      </c>
      <c r="L25" s="10">
        <v>261.73999999999995</v>
      </c>
      <c r="M25" s="10">
        <v>261.73999999999995</v>
      </c>
    </row>
    <row r="26" spans="2:14" ht="11.25" customHeight="1" x14ac:dyDescent="0.2">
      <c r="B26" s="3" t="e">
        <v>#REF!</v>
      </c>
      <c r="D26" s="14" t="s">
        <v>69</v>
      </c>
      <c r="E26" s="15"/>
      <c r="F26" s="57" t="s">
        <v>41</v>
      </c>
      <c r="G26" s="16" t="s">
        <v>70</v>
      </c>
      <c r="H26" s="13" t="s">
        <v>23</v>
      </c>
      <c r="I26" s="10">
        <v>96.78</v>
      </c>
      <c r="J26" s="10">
        <v>96.78</v>
      </c>
      <c r="K26" s="10">
        <v>96.78</v>
      </c>
      <c r="L26" s="10">
        <v>96.78</v>
      </c>
      <c r="M26" s="10">
        <v>96.78</v>
      </c>
    </row>
    <row r="27" spans="2:14" ht="11.25" customHeight="1" x14ac:dyDescent="0.2">
      <c r="B27" s="3" t="e">
        <v>#REF!</v>
      </c>
      <c r="D27" s="14" t="s">
        <v>71</v>
      </c>
      <c r="E27" s="15"/>
      <c r="F27" s="57" t="s">
        <v>72</v>
      </c>
      <c r="G27" s="16" t="s">
        <v>73</v>
      </c>
      <c r="H27" s="13" t="s">
        <v>23</v>
      </c>
      <c r="I27" s="10">
        <v>161.62</v>
      </c>
      <c r="J27" s="10">
        <v>161.62</v>
      </c>
      <c r="K27" s="10">
        <v>161.62</v>
      </c>
      <c r="L27" s="10">
        <v>161.62</v>
      </c>
      <c r="M27" s="10">
        <v>161.62</v>
      </c>
    </row>
    <row r="28" spans="2:14" ht="11.25" customHeight="1" x14ac:dyDescent="0.2">
      <c r="B28" s="3" t="e">
        <v>#REF!</v>
      </c>
      <c r="D28" s="14" t="s">
        <v>74</v>
      </c>
      <c r="E28" s="15"/>
      <c r="F28" s="57" t="s">
        <v>75</v>
      </c>
      <c r="G28" s="16" t="s">
        <v>76</v>
      </c>
      <c r="H28" s="13" t="s">
        <v>23</v>
      </c>
      <c r="I28" s="10">
        <v>3.34</v>
      </c>
      <c r="J28" s="10">
        <v>3.34</v>
      </c>
      <c r="K28" s="10">
        <v>3.34</v>
      </c>
      <c r="L28" s="10">
        <v>3.34</v>
      </c>
      <c r="M28" s="10">
        <v>3.34</v>
      </c>
    </row>
    <row r="29" spans="2:14" ht="11.25" customHeight="1" x14ac:dyDescent="0.2">
      <c r="B29" s="3"/>
      <c r="D29" s="14"/>
      <c r="E29" s="15"/>
      <c r="F29" s="190" t="s">
        <v>21</v>
      </c>
      <c r="G29" s="190"/>
      <c r="H29" s="190"/>
      <c r="I29" s="190"/>
      <c r="J29" s="190"/>
      <c r="K29" s="190"/>
      <c r="L29" s="190"/>
      <c r="M29" s="190"/>
    </row>
    <row r="30" spans="2:14" ht="18.75" customHeight="1" x14ac:dyDescent="0.25">
      <c r="D30" s="8"/>
      <c r="F30" s="191" t="s">
        <v>25</v>
      </c>
      <c r="G30" s="191"/>
      <c r="H30" s="191"/>
      <c r="I30" s="191"/>
      <c r="J30" s="191"/>
      <c r="K30" s="191"/>
      <c r="L30" s="191"/>
      <c r="M30" s="191"/>
    </row>
    <row r="31" spans="2:14" ht="11.25" customHeight="1" x14ac:dyDescent="0.25">
      <c r="D31" s="8"/>
      <c r="F31" s="192" t="s">
        <v>11</v>
      </c>
      <c r="G31" s="214" t="s">
        <v>26</v>
      </c>
      <c r="H31" s="196" t="s">
        <v>13</v>
      </c>
      <c r="I31" s="197" t="s">
        <v>14</v>
      </c>
      <c r="J31" s="197"/>
      <c r="K31" s="197"/>
      <c r="L31" s="197"/>
      <c r="M31" s="197"/>
    </row>
    <row r="32" spans="2:14" ht="11.25" customHeight="1" x14ac:dyDescent="0.25">
      <c r="D32" s="8"/>
      <c r="F32" s="192"/>
      <c r="G32" s="215"/>
      <c r="H32" s="196"/>
      <c r="I32" s="53" t="s">
        <v>15</v>
      </c>
      <c r="J32" s="47" t="s">
        <v>27</v>
      </c>
      <c r="K32" s="49" t="s">
        <v>28</v>
      </c>
      <c r="L32" s="4" t="s">
        <v>29</v>
      </c>
      <c r="M32" s="48" t="s">
        <v>30</v>
      </c>
    </row>
    <row r="33" spans="2:13" ht="25.5" x14ac:dyDescent="0.25">
      <c r="D33" s="8"/>
      <c r="F33" s="57" t="s">
        <v>31</v>
      </c>
      <c r="G33" s="9" t="s">
        <v>32</v>
      </c>
      <c r="H33" s="55" t="s">
        <v>20</v>
      </c>
      <c r="I33" s="17">
        <v>22202.617179747362</v>
      </c>
      <c r="J33" s="17">
        <v>32455.498872751763</v>
      </c>
      <c r="K33" s="17">
        <v>34796.173010551531</v>
      </c>
      <c r="L33" s="17">
        <v>34168.440231232271</v>
      </c>
      <c r="M33" s="17">
        <v>32775.835278449777</v>
      </c>
    </row>
    <row r="34" spans="2:13" ht="11.25" customHeight="1" x14ac:dyDescent="0.25">
      <c r="D34" s="8"/>
      <c r="F34" s="57" t="s">
        <v>33</v>
      </c>
      <c r="G34" s="18" t="s">
        <v>77</v>
      </c>
      <c r="H34" s="55" t="s">
        <v>20</v>
      </c>
      <c r="I34" s="17">
        <v>17927.662917038124</v>
      </c>
      <c r="J34" s="17">
        <v>18458.321739382453</v>
      </c>
      <c r="K34" s="17">
        <v>19004.688062868176</v>
      </c>
      <c r="L34" s="17">
        <v>19567.226829529071</v>
      </c>
      <c r="M34" s="17">
        <v>20146.416743683138</v>
      </c>
    </row>
    <row r="35" spans="2:13" ht="11.25" customHeight="1" x14ac:dyDescent="0.25">
      <c r="D35" s="8"/>
      <c r="F35" s="57" t="s">
        <v>34</v>
      </c>
      <c r="G35" s="18" t="s">
        <v>54</v>
      </c>
      <c r="H35" s="55" t="s">
        <v>20</v>
      </c>
      <c r="I35" s="17">
        <v>6334.3173919999999</v>
      </c>
      <c r="J35" s="17">
        <v>6847.3971007519995</v>
      </c>
      <c r="K35" s="17">
        <v>7278.7831180993753</v>
      </c>
      <c r="L35" s="17">
        <v>7737.3464545396355</v>
      </c>
      <c r="M35" s="17">
        <v>8224.7992811756321</v>
      </c>
    </row>
    <row r="36" spans="2:13" ht="12.75" x14ac:dyDescent="0.2">
      <c r="C36" s="3" t="s">
        <v>105</v>
      </c>
      <c r="D36" s="8"/>
      <c r="F36" s="51" t="s">
        <v>78</v>
      </c>
      <c r="G36" s="9" t="s">
        <v>79</v>
      </c>
      <c r="H36" s="55" t="s">
        <v>20</v>
      </c>
      <c r="I36" s="19">
        <v>1610.06</v>
      </c>
      <c r="J36" s="19">
        <v>619.58199999999999</v>
      </c>
      <c r="K36" s="19">
        <v>644.80560000000003</v>
      </c>
      <c r="L36" s="19">
        <v>1962.75792</v>
      </c>
      <c r="M36" s="19">
        <v>697.46824000000004</v>
      </c>
    </row>
    <row r="37" spans="2:13" ht="15" customHeight="1" x14ac:dyDescent="0.25">
      <c r="D37" s="8"/>
      <c r="F37" s="51" t="s">
        <v>80</v>
      </c>
      <c r="G37" s="20" t="s">
        <v>81</v>
      </c>
      <c r="H37" s="55" t="s">
        <v>20</v>
      </c>
      <c r="I37" s="21">
        <v>23812.677179747363</v>
      </c>
      <c r="J37" s="21">
        <v>33075.080872751765</v>
      </c>
      <c r="K37" s="21">
        <v>35440.97861055153</v>
      </c>
      <c r="L37" s="21">
        <v>36131.198151232267</v>
      </c>
      <c r="M37" s="21">
        <v>33473.303518449778</v>
      </c>
    </row>
    <row r="38" spans="2:13" ht="24" customHeight="1" x14ac:dyDescent="0.25">
      <c r="D38" s="8"/>
      <c r="F38" s="218" t="s">
        <v>35</v>
      </c>
      <c r="G38" s="219"/>
      <c r="H38" s="219"/>
      <c r="I38" s="219"/>
      <c r="J38" s="219"/>
      <c r="K38" s="219"/>
      <c r="L38" s="219"/>
      <c r="M38" s="220"/>
    </row>
    <row r="39" spans="2:13" ht="18" customHeight="1" x14ac:dyDescent="0.25">
      <c r="D39" s="8"/>
      <c r="F39" s="221" t="s">
        <v>36</v>
      </c>
      <c r="G39" s="221"/>
      <c r="H39" s="221"/>
      <c r="I39" s="221"/>
      <c r="J39" s="221"/>
      <c r="K39" s="221"/>
      <c r="L39" s="221"/>
      <c r="M39" s="221"/>
    </row>
    <row r="40" spans="2:13" ht="11.25" customHeight="1" x14ac:dyDescent="0.25">
      <c r="D40" s="8"/>
      <c r="F40" s="57" t="s">
        <v>11</v>
      </c>
      <c r="G40" s="56" t="s">
        <v>37</v>
      </c>
      <c r="H40" s="198" t="s">
        <v>38</v>
      </c>
      <c r="I40" s="198"/>
      <c r="J40" s="198"/>
      <c r="K40" s="198"/>
      <c r="L40" s="198"/>
      <c r="M40" s="198"/>
    </row>
    <row r="41" spans="2:13" ht="25.5" customHeight="1" x14ac:dyDescent="0.25">
      <c r="D41" s="8"/>
      <c r="F41" s="57" t="s">
        <v>31</v>
      </c>
      <c r="G41" s="9" t="s">
        <v>63</v>
      </c>
      <c r="H41" s="200" t="s">
        <v>10</v>
      </c>
      <c r="I41" s="201"/>
      <c r="J41" s="201"/>
      <c r="K41" s="201"/>
      <c r="L41" s="201"/>
      <c r="M41" s="202"/>
    </row>
    <row r="42" spans="2:13" ht="30" customHeight="1" x14ac:dyDescent="0.25">
      <c r="D42" s="8"/>
      <c r="F42" s="57" t="s">
        <v>21</v>
      </c>
      <c r="G42" s="9" t="s">
        <v>64</v>
      </c>
      <c r="H42" s="203"/>
      <c r="I42" s="204"/>
      <c r="J42" s="204"/>
      <c r="K42" s="204"/>
      <c r="L42" s="204"/>
      <c r="M42" s="205"/>
    </row>
    <row r="43" spans="2:13" ht="25.5" x14ac:dyDescent="0.25">
      <c r="D43" s="8"/>
      <c r="F43" s="51">
        <v>3</v>
      </c>
      <c r="G43" s="9" t="s">
        <v>82</v>
      </c>
      <c r="H43" s="206"/>
      <c r="I43" s="207"/>
      <c r="J43" s="207"/>
      <c r="K43" s="207"/>
      <c r="L43" s="207"/>
      <c r="M43" s="208"/>
    </row>
    <row r="44" spans="2:13" ht="51" customHeight="1" x14ac:dyDescent="0.25">
      <c r="D44" s="8"/>
      <c r="F44" s="222" t="s">
        <v>39</v>
      </c>
      <c r="G44" s="222"/>
      <c r="H44" s="222"/>
      <c r="I44" s="222"/>
      <c r="J44" s="222"/>
      <c r="K44" s="222"/>
      <c r="L44" s="222"/>
      <c r="M44" s="222"/>
    </row>
    <row r="45" spans="2:13" ht="12" customHeight="1" x14ac:dyDescent="0.25">
      <c r="D45" s="8"/>
      <c r="F45" s="196" t="s">
        <v>11</v>
      </c>
      <c r="G45" s="214" t="s">
        <v>26</v>
      </c>
      <c r="H45" s="196" t="s">
        <v>13</v>
      </c>
      <c r="I45" s="197" t="s">
        <v>14</v>
      </c>
      <c r="J45" s="198"/>
      <c r="K45" s="198"/>
      <c r="L45" s="198"/>
      <c r="M45" s="199"/>
    </row>
    <row r="46" spans="2:13" ht="14.25" customHeight="1" x14ac:dyDescent="0.25">
      <c r="D46" s="8"/>
      <c r="F46" s="196"/>
      <c r="G46" s="214"/>
      <c r="H46" s="196"/>
      <c r="I46" s="51" t="s">
        <v>15</v>
      </c>
      <c r="J46" s="51" t="s">
        <v>16</v>
      </c>
      <c r="K46" s="51" t="s">
        <v>17</v>
      </c>
      <c r="L46" s="51" t="s">
        <v>18</v>
      </c>
      <c r="M46" s="51" t="s">
        <v>19</v>
      </c>
    </row>
    <row r="47" spans="2:13" ht="12" customHeight="1" x14ac:dyDescent="0.2">
      <c r="B47" s="3" t="e">
        <v>#REF!</v>
      </c>
      <c r="C47" s="3" t="e">
        <v>#REF!</v>
      </c>
      <c r="D47" s="8"/>
      <c r="F47" s="22">
        <v>1</v>
      </c>
      <c r="G47" s="223" t="s">
        <v>83</v>
      </c>
      <c r="H47" s="224"/>
      <c r="I47" s="224"/>
      <c r="J47" s="224"/>
      <c r="K47" s="224"/>
      <c r="L47" s="224"/>
      <c r="M47" s="224"/>
    </row>
    <row r="48" spans="2:13" ht="11.25" customHeight="1" x14ac:dyDescent="0.2">
      <c r="B48" s="3" t="e">
        <v>#REF!</v>
      </c>
      <c r="C48" s="3" t="e">
        <v>#REF!</v>
      </c>
      <c r="D48" s="8"/>
      <c r="F48" s="23" t="s">
        <v>33</v>
      </c>
      <c r="G48" s="16" t="s">
        <v>84</v>
      </c>
      <c r="H48" s="24" t="s">
        <v>40</v>
      </c>
      <c r="I48" s="25">
        <v>0</v>
      </c>
      <c r="J48" s="25">
        <v>0</v>
      </c>
      <c r="K48" s="25">
        <v>0</v>
      </c>
      <c r="L48" s="25">
        <v>0</v>
      </c>
      <c r="M48" s="25">
        <v>0</v>
      </c>
    </row>
    <row r="49" spans="2:13" ht="12.75" customHeight="1" x14ac:dyDescent="0.2">
      <c r="B49" s="3" t="e">
        <v>#REF!</v>
      </c>
      <c r="D49" s="8"/>
      <c r="F49" s="55" t="s">
        <v>34</v>
      </c>
      <c r="G49" s="16" t="s">
        <v>85</v>
      </c>
      <c r="H49" s="24" t="s">
        <v>40</v>
      </c>
      <c r="I49" s="25">
        <v>60</v>
      </c>
      <c r="J49" s="25">
        <v>60</v>
      </c>
      <c r="K49" s="25">
        <v>59</v>
      </c>
      <c r="L49" s="25">
        <v>59</v>
      </c>
      <c r="M49" s="25">
        <v>58</v>
      </c>
    </row>
    <row r="50" spans="2:13" ht="17.25" customHeight="1" x14ac:dyDescent="0.2">
      <c r="B50" s="3" t="e">
        <v>#REF!</v>
      </c>
      <c r="D50" s="8"/>
      <c r="F50" s="55">
        <v>2</v>
      </c>
      <c r="G50" s="223" t="s">
        <v>86</v>
      </c>
      <c r="H50" s="224"/>
      <c r="I50" s="224"/>
      <c r="J50" s="224"/>
      <c r="K50" s="224"/>
      <c r="L50" s="224"/>
      <c r="M50" s="224"/>
    </row>
    <row r="51" spans="2:13" ht="12" customHeight="1" x14ac:dyDescent="0.2">
      <c r="B51" s="3" t="e">
        <v>#REF!</v>
      </c>
      <c r="D51" s="8"/>
      <c r="F51" s="55" t="s">
        <v>41</v>
      </c>
      <c r="G51" s="26" t="s">
        <v>42</v>
      </c>
      <c r="H51" s="24" t="s">
        <v>43</v>
      </c>
      <c r="I51" s="25">
        <v>0.23</v>
      </c>
      <c r="J51" s="25">
        <v>0.23</v>
      </c>
      <c r="K51" s="25">
        <v>0.23</v>
      </c>
      <c r="L51" s="25">
        <v>0.23</v>
      </c>
      <c r="M51" s="25">
        <v>0.23</v>
      </c>
    </row>
    <row r="52" spans="2:13" ht="13.5" customHeight="1" x14ac:dyDescent="0.2">
      <c r="B52" s="3" t="e">
        <v>#REF!</v>
      </c>
      <c r="D52" s="8"/>
      <c r="F52" s="55">
        <v>3</v>
      </c>
      <c r="G52" s="223" t="s">
        <v>44</v>
      </c>
      <c r="H52" s="224"/>
      <c r="I52" s="224"/>
      <c r="J52" s="224"/>
      <c r="K52" s="224"/>
      <c r="L52" s="224"/>
      <c r="M52" s="224"/>
    </row>
    <row r="53" spans="2:13" ht="16.5" customHeight="1" x14ac:dyDescent="0.2">
      <c r="B53" s="3" t="e">
        <v>#REF!</v>
      </c>
      <c r="D53" s="8"/>
      <c r="F53" s="55" t="s">
        <v>24</v>
      </c>
      <c r="G53" s="26" t="s">
        <v>87</v>
      </c>
      <c r="H53" s="27" t="s">
        <v>45</v>
      </c>
      <c r="I53" s="25">
        <v>1.79</v>
      </c>
      <c r="J53" s="25">
        <v>1.79</v>
      </c>
      <c r="K53" s="25">
        <v>1.79</v>
      </c>
      <c r="L53" s="25">
        <v>1.79</v>
      </c>
      <c r="M53" s="25">
        <v>1.79</v>
      </c>
    </row>
    <row r="54" spans="2:13" ht="16.5" customHeight="1" x14ac:dyDescent="0.2">
      <c r="B54" s="3"/>
      <c r="D54" s="8"/>
      <c r="F54" s="225">
        <v>3</v>
      </c>
      <c r="G54" s="225"/>
      <c r="H54" s="225"/>
      <c r="I54" s="225"/>
      <c r="J54" s="225"/>
      <c r="K54" s="225"/>
      <c r="L54" s="225"/>
      <c r="M54" s="225"/>
    </row>
    <row r="55" spans="2:13" ht="38.25" customHeight="1" x14ac:dyDescent="0.2">
      <c r="B55" s="3" t="b">
        <v>1</v>
      </c>
      <c r="D55" s="8"/>
      <c r="F55" s="213" t="s">
        <v>88</v>
      </c>
      <c r="G55" s="213"/>
      <c r="H55" s="213"/>
      <c r="I55" s="213"/>
      <c r="J55" s="213"/>
      <c r="K55" s="213"/>
      <c r="L55" s="213"/>
      <c r="M55" s="213"/>
    </row>
    <row r="56" spans="2:13" ht="12" customHeight="1" x14ac:dyDescent="0.2">
      <c r="B56" s="3" t="b">
        <v>1</v>
      </c>
      <c r="D56" s="28"/>
      <c r="E56" s="29"/>
      <c r="F56" s="193" t="s">
        <v>11</v>
      </c>
      <c r="G56" s="196" t="s">
        <v>26</v>
      </c>
      <c r="H56" s="196" t="s">
        <v>13</v>
      </c>
      <c r="I56" s="196" t="s">
        <v>89</v>
      </c>
      <c r="J56" s="196"/>
      <c r="K56" s="196"/>
      <c r="L56" s="196"/>
      <c r="M56" s="196"/>
    </row>
    <row r="57" spans="2:13" ht="13.5" customHeight="1" x14ac:dyDescent="0.2">
      <c r="B57" s="3" t="b">
        <v>1</v>
      </c>
      <c r="D57" s="28"/>
      <c r="E57" s="29"/>
      <c r="F57" s="193"/>
      <c r="G57" s="196"/>
      <c r="H57" s="196"/>
      <c r="I57" s="53" t="s">
        <v>15</v>
      </c>
      <c r="J57" s="53" t="s">
        <v>16</v>
      </c>
      <c r="K57" s="53" t="s">
        <v>17</v>
      </c>
      <c r="L57" s="53" t="s">
        <v>18</v>
      </c>
      <c r="M57" s="53" t="s">
        <v>19</v>
      </c>
    </row>
    <row r="58" spans="2:13" ht="12.75" x14ac:dyDescent="0.2">
      <c r="B58" s="3" t="e">
        <v>#REF!</v>
      </c>
      <c r="C58" s="3" t="e">
        <v>#REF!</v>
      </c>
      <c r="D58" s="30"/>
      <c r="E58" s="31"/>
      <c r="F58" s="22">
        <v>1</v>
      </c>
      <c r="G58" s="223" t="s">
        <v>83</v>
      </c>
      <c r="H58" s="224"/>
      <c r="I58" s="224"/>
      <c r="J58" s="224"/>
      <c r="K58" s="224"/>
      <c r="L58" s="224"/>
      <c r="M58" s="226"/>
    </row>
    <row r="59" spans="2:13" ht="13.5" customHeight="1" x14ac:dyDescent="0.2">
      <c r="B59" s="3" t="e">
        <v>#REF!</v>
      </c>
      <c r="D59" s="30"/>
      <c r="E59" s="31"/>
      <c r="F59" s="23" t="s">
        <v>33</v>
      </c>
      <c r="G59" s="16" t="s">
        <v>84</v>
      </c>
      <c r="H59" s="24" t="s">
        <v>40</v>
      </c>
      <c r="I59" s="10">
        <v>0</v>
      </c>
      <c r="J59" s="10">
        <v>0</v>
      </c>
      <c r="K59" s="10">
        <v>0</v>
      </c>
      <c r="L59" s="10">
        <v>0</v>
      </c>
      <c r="M59" s="10">
        <v>0</v>
      </c>
    </row>
    <row r="60" spans="2:13" ht="13.5" customHeight="1" x14ac:dyDescent="0.2">
      <c r="B60" s="3" t="e">
        <v>#REF!</v>
      </c>
      <c r="D60" s="30"/>
      <c r="E60" s="31"/>
      <c r="F60" s="23"/>
      <c r="G60" s="32" t="s">
        <v>46</v>
      </c>
      <c r="H60" s="24" t="s">
        <v>40</v>
      </c>
      <c r="I60" s="33" t="s">
        <v>47</v>
      </c>
      <c r="J60" s="10">
        <v>0</v>
      </c>
      <c r="K60" s="10">
        <v>0</v>
      </c>
      <c r="L60" s="10">
        <v>0</v>
      </c>
      <c r="M60" s="10">
        <v>0</v>
      </c>
    </row>
    <row r="61" spans="2:13" ht="9.75" hidden="1" customHeight="1" x14ac:dyDescent="0.2">
      <c r="B61" s="3" t="e">
        <v>#REF!</v>
      </c>
      <c r="C61" s="3" t="e">
        <v>#REF!</v>
      </c>
      <c r="D61" s="30"/>
      <c r="E61" s="31"/>
      <c r="F61" s="23" t="s">
        <v>34</v>
      </c>
      <c r="G61" s="16" t="s">
        <v>90</v>
      </c>
      <c r="H61" s="24" t="s">
        <v>40</v>
      </c>
      <c r="I61" s="10" t="e">
        <v>#REF!</v>
      </c>
      <c r="J61" s="10" t="e">
        <v>#REF!</v>
      </c>
      <c r="K61" s="10" t="e">
        <v>#REF!</v>
      </c>
      <c r="L61" s="10" t="e">
        <v>#REF!</v>
      </c>
      <c r="M61" s="10" t="e">
        <v>#REF!</v>
      </c>
    </row>
    <row r="62" spans="2:13" ht="9.75" hidden="1" customHeight="1" x14ac:dyDescent="0.2">
      <c r="B62" s="3" t="e">
        <v>#REF!</v>
      </c>
      <c r="D62" s="30"/>
      <c r="E62" s="31"/>
      <c r="F62" s="23"/>
      <c r="G62" s="32" t="s">
        <v>46</v>
      </c>
      <c r="H62" s="24" t="s">
        <v>40</v>
      </c>
      <c r="I62" s="33" t="e">
        <v>#REF!</v>
      </c>
      <c r="J62" s="10" t="e">
        <v>#REF!</v>
      </c>
      <c r="K62" s="10" t="e">
        <v>#REF!</v>
      </c>
      <c r="L62" s="10" t="e">
        <v>#REF!</v>
      </c>
      <c r="M62" s="10" t="e">
        <v>#REF!</v>
      </c>
    </row>
    <row r="63" spans="2:13" ht="14.25" customHeight="1" x14ac:dyDescent="0.2">
      <c r="B63" s="3" t="e">
        <v>#REF!</v>
      </c>
      <c r="D63" s="30"/>
      <c r="E63" s="31"/>
      <c r="F63" s="23" t="s">
        <v>34</v>
      </c>
      <c r="G63" s="16" t="s">
        <v>85</v>
      </c>
      <c r="H63" s="24" t="s">
        <v>40</v>
      </c>
      <c r="I63" s="10">
        <v>60</v>
      </c>
      <c r="J63" s="10">
        <v>60</v>
      </c>
      <c r="K63" s="10">
        <v>59</v>
      </c>
      <c r="L63" s="10">
        <v>59</v>
      </c>
      <c r="M63" s="10">
        <v>58</v>
      </c>
    </row>
    <row r="64" spans="2:13" ht="12" customHeight="1" x14ac:dyDescent="0.2">
      <c r="B64" s="3" t="e">
        <v>#REF!</v>
      </c>
      <c r="D64" s="30"/>
      <c r="E64" s="31"/>
      <c r="F64" s="23"/>
      <c r="G64" s="32" t="s">
        <v>46</v>
      </c>
      <c r="H64" s="24" t="s">
        <v>40</v>
      </c>
      <c r="I64" s="33" t="s">
        <v>47</v>
      </c>
      <c r="J64" s="10">
        <v>0</v>
      </c>
      <c r="K64" s="10">
        <v>-1.6666666666666667</v>
      </c>
      <c r="L64" s="10">
        <v>0</v>
      </c>
      <c r="M64" s="10">
        <v>-1.6949152542372881</v>
      </c>
    </row>
    <row r="65" spans="2:16" ht="14.25" customHeight="1" x14ac:dyDescent="0.2">
      <c r="B65" s="3" t="e">
        <v>#REF!</v>
      </c>
      <c r="D65" s="30"/>
      <c r="E65" s="31"/>
      <c r="F65" s="55">
        <v>2</v>
      </c>
      <c r="G65" s="223" t="s">
        <v>86</v>
      </c>
      <c r="H65" s="224"/>
      <c r="I65" s="224"/>
      <c r="J65" s="224"/>
      <c r="K65" s="224"/>
      <c r="L65" s="224"/>
      <c r="M65" s="226"/>
    </row>
    <row r="66" spans="2:16" ht="15" customHeight="1" x14ac:dyDescent="0.2">
      <c r="B66" s="3" t="e">
        <v>#REF!</v>
      </c>
      <c r="D66" s="30"/>
      <c r="E66" s="31"/>
      <c r="F66" s="55" t="s">
        <v>41</v>
      </c>
      <c r="G66" s="26" t="s">
        <v>42</v>
      </c>
      <c r="H66" s="24"/>
      <c r="I66" s="10">
        <v>0.23</v>
      </c>
      <c r="J66" s="10">
        <v>0.23</v>
      </c>
      <c r="K66" s="10">
        <v>0.23</v>
      </c>
      <c r="L66" s="10">
        <v>0.18</v>
      </c>
      <c r="M66" s="10">
        <v>0.18</v>
      </c>
    </row>
    <row r="67" spans="2:16" ht="11.25" customHeight="1" x14ac:dyDescent="0.2">
      <c r="B67" s="3" t="e">
        <v>#REF!</v>
      </c>
      <c r="D67" s="30"/>
      <c r="E67" s="31"/>
      <c r="F67" s="23"/>
      <c r="G67" s="32" t="s">
        <v>46</v>
      </c>
      <c r="H67" s="24" t="s">
        <v>40</v>
      </c>
      <c r="I67" s="33" t="s">
        <v>47</v>
      </c>
      <c r="J67" s="10">
        <v>0</v>
      </c>
      <c r="K67" s="10">
        <v>0</v>
      </c>
      <c r="L67" s="10">
        <v>-21.739130434782613</v>
      </c>
      <c r="M67" s="10">
        <v>0</v>
      </c>
    </row>
    <row r="68" spans="2:16" ht="14.25" customHeight="1" x14ac:dyDescent="0.2">
      <c r="B68" s="3" t="e">
        <v>#REF!</v>
      </c>
      <c r="D68" s="30"/>
      <c r="E68" s="31"/>
      <c r="F68" s="55">
        <v>3</v>
      </c>
      <c r="G68" s="223" t="s">
        <v>44</v>
      </c>
      <c r="H68" s="224"/>
      <c r="I68" s="224"/>
      <c r="J68" s="224"/>
      <c r="K68" s="224"/>
      <c r="L68" s="224"/>
      <c r="M68" s="226"/>
    </row>
    <row r="69" spans="2:16" ht="15.75" customHeight="1" x14ac:dyDescent="0.2">
      <c r="B69" s="3" t="e">
        <v>#REF!</v>
      </c>
      <c r="D69" s="30"/>
      <c r="E69" s="31"/>
      <c r="F69" s="55" t="s">
        <v>24</v>
      </c>
      <c r="G69" s="26" t="s">
        <v>87</v>
      </c>
      <c r="H69" s="27" t="s">
        <v>45</v>
      </c>
      <c r="I69" s="10">
        <v>1.79</v>
      </c>
      <c r="J69" s="10">
        <v>1.79</v>
      </c>
      <c r="K69" s="10">
        <v>1.79</v>
      </c>
      <c r="L69" s="10">
        <v>1.79</v>
      </c>
      <c r="M69" s="10">
        <v>1.79</v>
      </c>
    </row>
    <row r="70" spans="2:16" ht="12.75" x14ac:dyDescent="0.2">
      <c r="B70" s="3" t="e">
        <v>#REF!</v>
      </c>
      <c r="D70" s="30"/>
      <c r="E70" s="31"/>
      <c r="F70" s="23"/>
      <c r="G70" s="32" t="s">
        <v>46</v>
      </c>
      <c r="H70" s="24" t="s">
        <v>40</v>
      </c>
      <c r="I70" s="33" t="s">
        <v>47</v>
      </c>
      <c r="J70" s="10">
        <v>0</v>
      </c>
      <c r="K70" s="10">
        <v>0</v>
      </c>
      <c r="L70" s="10">
        <v>0</v>
      </c>
      <c r="M70" s="10">
        <v>0</v>
      </c>
    </row>
    <row r="71" spans="2:16" ht="12.75" x14ac:dyDescent="0.25">
      <c r="D71" s="8"/>
      <c r="F71" s="213" t="s">
        <v>49</v>
      </c>
      <c r="G71" s="213"/>
      <c r="H71" s="213"/>
      <c r="I71" s="213"/>
      <c r="J71" s="213"/>
      <c r="K71" s="213"/>
      <c r="L71" s="213"/>
      <c r="M71" s="213"/>
    </row>
    <row r="72" spans="2:16" ht="25.5" x14ac:dyDescent="0.25">
      <c r="D72" s="8"/>
      <c r="F72" s="34" t="s">
        <v>11</v>
      </c>
      <c r="G72" s="34" t="s">
        <v>26</v>
      </c>
      <c r="H72" s="53" t="s">
        <v>13</v>
      </c>
      <c r="I72" s="43" t="s">
        <v>91</v>
      </c>
      <c r="J72" s="43" t="s">
        <v>92</v>
      </c>
      <c r="K72" s="200" t="s">
        <v>50</v>
      </c>
      <c r="L72" s="201"/>
      <c r="M72" s="202"/>
      <c r="N72" s="227"/>
      <c r="O72" s="228"/>
      <c r="P72" s="228"/>
    </row>
    <row r="73" spans="2:16" ht="14.25" customHeight="1" x14ac:dyDescent="0.25">
      <c r="D73" s="8"/>
      <c r="F73" s="34" t="s">
        <v>31</v>
      </c>
      <c r="G73" s="35" t="s">
        <v>93</v>
      </c>
      <c r="H73" s="53"/>
      <c r="I73" s="21">
        <v>20528.983228542507</v>
      </c>
      <c r="J73" s="21">
        <v>17519.589567539999</v>
      </c>
      <c r="K73" s="229"/>
      <c r="L73" s="230"/>
      <c r="M73" s="231"/>
      <c r="N73" s="52"/>
      <c r="O73" s="54"/>
      <c r="P73" s="54"/>
    </row>
    <row r="74" spans="2:16" ht="11.25" customHeight="1" x14ac:dyDescent="0.25">
      <c r="D74" s="8"/>
      <c r="F74" s="34" t="s">
        <v>33</v>
      </c>
      <c r="G74" s="35" t="s">
        <v>51</v>
      </c>
      <c r="H74" s="34" t="s">
        <v>20</v>
      </c>
      <c r="I74" s="44">
        <v>12313.26598841385</v>
      </c>
      <c r="J74" s="44">
        <v>11803.403567540001</v>
      </c>
      <c r="K74" s="232"/>
      <c r="L74" s="233"/>
      <c r="M74" s="234"/>
      <c r="N74" s="227"/>
      <c r="O74" s="227"/>
      <c r="P74" s="227"/>
    </row>
    <row r="75" spans="2:16" ht="11.25" customHeight="1" x14ac:dyDescent="0.25">
      <c r="D75" s="8"/>
      <c r="F75" s="34" t="s">
        <v>52</v>
      </c>
      <c r="G75" s="35" t="s">
        <v>94</v>
      </c>
      <c r="H75" s="34" t="s">
        <v>20</v>
      </c>
      <c r="I75" s="44">
        <v>8332.3509353086974</v>
      </c>
      <c r="J75" s="44">
        <v>7007.99</v>
      </c>
      <c r="K75" s="232"/>
      <c r="L75" s="233"/>
      <c r="M75" s="234"/>
      <c r="N75" s="227"/>
      <c r="O75" s="227"/>
      <c r="P75" s="227"/>
    </row>
    <row r="76" spans="2:16" ht="11.25" customHeight="1" x14ac:dyDescent="0.25">
      <c r="D76" s="8"/>
      <c r="F76" s="34" t="s">
        <v>53</v>
      </c>
      <c r="G76" s="35" t="s">
        <v>95</v>
      </c>
      <c r="H76" s="34" t="s">
        <v>20</v>
      </c>
      <c r="I76" s="44">
        <v>156.3027718688283</v>
      </c>
      <c r="J76" s="44">
        <v>0</v>
      </c>
      <c r="K76" s="232"/>
      <c r="L76" s="233"/>
      <c r="M76" s="234"/>
      <c r="N76" s="227"/>
      <c r="O76" s="227"/>
      <c r="P76" s="227"/>
    </row>
    <row r="77" spans="2:16" ht="11.25" customHeight="1" x14ac:dyDescent="0.25">
      <c r="D77" s="8"/>
      <c r="F77" s="34" t="s">
        <v>21</v>
      </c>
      <c r="G77" s="35" t="s">
        <v>54</v>
      </c>
      <c r="H77" s="34" t="s">
        <v>20</v>
      </c>
      <c r="I77" s="44">
        <v>7739.5964750512821</v>
      </c>
      <c r="J77" s="44">
        <v>5563.99</v>
      </c>
      <c r="K77" s="232"/>
      <c r="L77" s="233"/>
      <c r="M77" s="234"/>
      <c r="N77" s="227"/>
      <c r="O77" s="227"/>
      <c r="P77" s="227"/>
    </row>
    <row r="78" spans="2:16" ht="12.75" x14ac:dyDescent="0.25">
      <c r="D78" s="8"/>
      <c r="F78" s="34" t="s">
        <v>48</v>
      </c>
      <c r="G78" s="35" t="s">
        <v>79</v>
      </c>
      <c r="H78" s="34" t="s">
        <v>20</v>
      </c>
      <c r="I78" s="44">
        <v>0</v>
      </c>
      <c r="J78" s="44">
        <v>0</v>
      </c>
      <c r="K78" s="232"/>
      <c r="L78" s="233"/>
      <c r="M78" s="234"/>
      <c r="N78" s="227"/>
      <c r="O78" s="227"/>
      <c r="P78" s="227"/>
    </row>
    <row r="79" spans="2:16" ht="12.75" customHeight="1" x14ac:dyDescent="0.25">
      <c r="D79" s="8"/>
      <c r="F79" s="34" t="s">
        <v>96</v>
      </c>
      <c r="G79" s="36" t="s">
        <v>81</v>
      </c>
      <c r="H79" s="34" t="s">
        <v>20</v>
      </c>
      <c r="I79" s="44">
        <v>20528.983228542507</v>
      </c>
      <c r="J79" s="44">
        <v>17519.589567539999</v>
      </c>
      <c r="K79" s="232"/>
      <c r="L79" s="233"/>
      <c r="M79" s="234"/>
      <c r="N79" s="227"/>
      <c r="O79" s="227"/>
      <c r="P79" s="227"/>
    </row>
    <row r="80" spans="2:16" ht="15" customHeight="1" x14ac:dyDescent="0.25">
      <c r="D80" s="8"/>
      <c r="F80" s="34" t="s">
        <v>97</v>
      </c>
      <c r="G80" s="35" t="s">
        <v>98</v>
      </c>
      <c r="H80" s="34" t="s">
        <v>55</v>
      </c>
      <c r="I80" s="45">
        <v>286.93199999999996</v>
      </c>
      <c r="J80" s="45">
        <v>262.79000000000002</v>
      </c>
      <c r="K80" s="232"/>
      <c r="L80" s="233"/>
      <c r="M80" s="234"/>
      <c r="N80" s="227"/>
      <c r="O80" s="227"/>
      <c r="P80" s="227"/>
    </row>
    <row r="81" spans="4:16" ht="12" customHeight="1" x14ac:dyDescent="0.25">
      <c r="D81" s="8"/>
      <c r="F81" s="34" t="s">
        <v>99</v>
      </c>
      <c r="G81" s="35" t="s">
        <v>100</v>
      </c>
      <c r="H81" s="35"/>
      <c r="I81" s="46"/>
      <c r="J81" s="46"/>
      <c r="K81" s="232"/>
      <c r="L81" s="233"/>
      <c r="M81" s="234"/>
      <c r="N81" s="52"/>
      <c r="O81" s="52"/>
      <c r="P81" s="52"/>
    </row>
    <row r="82" spans="4:16" ht="11.25" customHeight="1" x14ac:dyDescent="0.25">
      <c r="D82" s="8"/>
      <c r="F82" s="34" t="s">
        <v>101</v>
      </c>
      <c r="G82" s="37" t="s">
        <v>84</v>
      </c>
      <c r="H82" s="24" t="s">
        <v>40</v>
      </c>
      <c r="I82" s="45">
        <v>0</v>
      </c>
      <c r="J82" s="45">
        <v>0</v>
      </c>
      <c r="K82" s="232"/>
      <c r="L82" s="233"/>
      <c r="M82" s="234"/>
      <c r="N82" s="52"/>
      <c r="O82" s="52"/>
      <c r="P82" s="52"/>
    </row>
    <row r="83" spans="4:16" ht="11.25" customHeight="1" x14ac:dyDescent="0.25">
      <c r="D83" s="8"/>
      <c r="F83" s="34" t="s">
        <v>102</v>
      </c>
      <c r="G83" s="37" t="s">
        <v>85</v>
      </c>
      <c r="H83" s="24" t="s">
        <v>40</v>
      </c>
      <c r="I83" s="45">
        <v>100</v>
      </c>
      <c r="J83" s="45">
        <v>24.910820451843044</v>
      </c>
      <c r="K83" s="232"/>
      <c r="L83" s="233"/>
      <c r="M83" s="234"/>
      <c r="N83" s="52"/>
      <c r="O83" s="52"/>
      <c r="P83" s="52"/>
    </row>
    <row r="84" spans="4:16" ht="11.25" customHeight="1" x14ac:dyDescent="0.25">
      <c r="D84" s="8"/>
      <c r="F84" s="34" t="s">
        <v>103</v>
      </c>
      <c r="G84" s="37" t="s">
        <v>42</v>
      </c>
      <c r="H84" s="24" t="s">
        <v>43</v>
      </c>
      <c r="I84" s="45">
        <v>0.22700000000000001</v>
      </c>
      <c r="J84" s="45">
        <v>0</v>
      </c>
      <c r="K84" s="235"/>
      <c r="L84" s="236"/>
      <c r="M84" s="237"/>
      <c r="N84" s="52"/>
      <c r="O84" s="52"/>
      <c r="P84" s="52"/>
    </row>
    <row r="85" spans="4:16" ht="12.75" x14ac:dyDescent="0.25">
      <c r="D85" s="8"/>
      <c r="F85" s="213" t="s">
        <v>56</v>
      </c>
      <c r="G85" s="213"/>
      <c r="H85" s="213"/>
      <c r="I85" s="213"/>
      <c r="J85" s="213"/>
      <c r="K85" s="213"/>
      <c r="L85" s="213"/>
      <c r="M85" s="213"/>
    </row>
    <row r="86" spans="4:16" ht="12.75" customHeight="1" x14ac:dyDescent="0.25">
      <c r="D86" s="8"/>
      <c r="F86" s="238" t="s">
        <v>11</v>
      </c>
      <c r="G86" s="239" t="s">
        <v>37</v>
      </c>
      <c r="H86" s="196" t="s">
        <v>13</v>
      </c>
      <c r="I86" s="196" t="s">
        <v>89</v>
      </c>
      <c r="J86" s="196"/>
      <c r="K86" s="196"/>
      <c r="L86" s="196"/>
      <c r="M86" s="196"/>
    </row>
    <row r="87" spans="4:16" ht="12.75" x14ac:dyDescent="0.25">
      <c r="D87" s="8"/>
      <c r="F87" s="238"/>
      <c r="G87" s="239"/>
      <c r="H87" s="196"/>
      <c r="I87" s="53" t="s">
        <v>15</v>
      </c>
      <c r="J87" s="53" t="s">
        <v>16</v>
      </c>
      <c r="K87" s="53" t="s">
        <v>17</v>
      </c>
      <c r="L87" s="53" t="s">
        <v>18</v>
      </c>
      <c r="M87" s="53" t="s">
        <v>19</v>
      </c>
    </row>
    <row r="88" spans="4:16" ht="11.25" customHeight="1" x14ac:dyDescent="0.25">
      <c r="D88" s="38">
        <v>1</v>
      </c>
      <c r="E88" s="6"/>
      <c r="F88" s="243">
        <v>1</v>
      </c>
      <c r="G88" s="244" t="s">
        <v>57</v>
      </c>
      <c r="H88" s="238" t="s">
        <v>20</v>
      </c>
      <c r="I88" s="240" t="s">
        <v>47</v>
      </c>
      <c r="J88" s="240" t="s">
        <v>47</v>
      </c>
      <c r="K88" s="240" t="s">
        <v>47</v>
      </c>
      <c r="L88" s="240" t="s">
        <v>47</v>
      </c>
      <c r="M88" s="240" t="s">
        <v>47</v>
      </c>
    </row>
    <row r="89" spans="4:16" ht="4.5" customHeight="1" x14ac:dyDescent="0.25">
      <c r="D89" s="38"/>
      <c r="E89" s="6"/>
      <c r="F89" s="243"/>
      <c r="G89" s="244"/>
      <c r="H89" s="238"/>
      <c r="I89" s="241"/>
      <c r="J89" s="241"/>
      <c r="K89" s="241"/>
      <c r="L89" s="241"/>
      <c r="M89" s="241"/>
    </row>
    <row r="90" spans="4:16" ht="1.5" customHeight="1" x14ac:dyDescent="0.25">
      <c r="F90" s="39"/>
    </row>
    <row r="91" spans="4:16" ht="4.5" hidden="1" customHeight="1" x14ac:dyDescent="0.25"/>
    <row r="92" spans="4:16" hidden="1" x14ac:dyDescent="0.25"/>
    <row r="93" spans="4:16" ht="6" hidden="1" customHeight="1" x14ac:dyDescent="0.25"/>
    <row r="94" spans="4:16" ht="2.25" hidden="1" customHeight="1" x14ac:dyDescent="0.25"/>
    <row r="95" spans="4:16" ht="30" customHeight="1" x14ac:dyDescent="0.2">
      <c r="F95" s="242" t="s">
        <v>104</v>
      </c>
      <c r="G95" s="242"/>
      <c r="H95" s="242"/>
      <c r="I95" s="242"/>
      <c r="J95" s="242"/>
      <c r="K95" s="242"/>
      <c r="L95" s="242"/>
      <c r="M95" s="242"/>
    </row>
  </sheetData>
  <mergeCells count="70">
    <mergeCell ref="K88:K89"/>
    <mergeCell ref="L88:L89"/>
    <mergeCell ref="M88:M89"/>
    <mergeCell ref="F95:M95"/>
    <mergeCell ref="F88:F89"/>
    <mergeCell ref="G88:G89"/>
    <mergeCell ref="H88:H89"/>
    <mergeCell ref="I88:I89"/>
    <mergeCell ref="J88:J89"/>
    <mergeCell ref="N72:P72"/>
    <mergeCell ref="K73:M84"/>
    <mergeCell ref="N74:P80"/>
    <mergeCell ref="F85:M85"/>
    <mergeCell ref="F86:F87"/>
    <mergeCell ref="G86:G87"/>
    <mergeCell ref="H86:H87"/>
    <mergeCell ref="I86:M86"/>
    <mergeCell ref="G58:M58"/>
    <mergeCell ref="G65:M65"/>
    <mergeCell ref="G68:M68"/>
    <mergeCell ref="F71:M71"/>
    <mergeCell ref="K72:M72"/>
    <mergeCell ref="F38:M38"/>
    <mergeCell ref="F39:M39"/>
    <mergeCell ref="F44:M44"/>
    <mergeCell ref="F45:F46"/>
    <mergeCell ref="G45:G46"/>
    <mergeCell ref="H45:H46"/>
    <mergeCell ref="I45:M45"/>
    <mergeCell ref="J1:K1"/>
    <mergeCell ref="J5:M5"/>
    <mergeCell ref="F8:M8"/>
    <mergeCell ref="F9:M9"/>
    <mergeCell ref="F10:G10"/>
    <mergeCell ref="H10:M10"/>
    <mergeCell ref="F56:F57"/>
    <mergeCell ref="G56:G57"/>
    <mergeCell ref="H56:H57"/>
    <mergeCell ref="I56:M56"/>
    <mergeCell ref="H40:M40"/>
    <mergeCell ref="H41:M43"/>
    <mergeCell ref="G47:M47"/>
    <mergeCell ref="G50:M50"/>
    <mergeCell ref="G52:M52"/>
    <mergeCell ref="F54:M54"/>
    <mergeCell ref="F55:M55"/>
    <mergeCell ref="F30:M30"/>
    <mergeCell ref="F31:F32"/>
    <mergeCell ref="F22:F23"/>
    <mergeCell ref="G22:G23"/>
    <mergeCell ref="H22:H23"/>
    <mergeCell ref="I22:M22"/>
    <mergeCell ref="G31:G32"/>
    <mergeCell ref="H31:H32"/>
    <mergeCell ref="I31:M31"/>
    <mergeCell ref="F11:G11"/>
    <mergeCell ref="H11:M11"/>
    <mergeCell ref="F12:G12"/>
    <mergeCell ref="H12:M12"/>
    <mergeCell ref="F29:M29"/>
    <mergeCell ref="F13:G13"/>
    <mergeCell ref="H13:M13"/>
    <mergeCell ref="F14:G14"/>
    <mergeCell ref="H14:M14"/>
    <mergeCell ref="F15:M15"/>
    <mergeCell ref="F16:F17"/>
    <mergeCell ref="G16:G17"/>
    <mergeCell ref="H16:H17"/>
    <mergeCell ref="I16:M16"/>
    <mergeCell ref="F21:M21"/>
  </mergeCells>
  <dataValidations count="1">
    <dataValidation type="list" allowBlank="1" showInputMessage="1" showErrorMessage="1" sqref="N8">
      <formula1>version_PP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ПП к решению ВС</vt:lpstr>
      <vt:lpstr>ПП к решению ВО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2025-12-08T17:38:58Z</dcterms:created>
  <dcterms:modified xsi:type="dcterms:W3CDTF">2025-12-13T11:49:22Z</dcterms:modified>
</cp:coreProperties>
</file>