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 activeTab="1"/>
  </bookViews>
  <sheets>
    <sheet name="Лист1" sheetId="1" r:id="rId1"/>
    <sheet name="Лист2" sheetId="2" r:id="rId2"/>
  </sheets>
  <externalReferences>
    <externalReference r:id="rId3"/>
    <externalReference r:id="rId4"/>
    <externalReference r:id="rId5"/>
    <externalReference r:id="rId6"/>
  </externalReferences>
  <definedNames>
    <definedName name="region_name">[1]Титульный!$AD$11</definedName>
    <definedName name="REGULATION_METHODS">[1]Титульный!$AD$62</definedName>
    <definedName name="version_PP">[2]TECHSHEET!$DG$2:$DG$3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7" i="2" l="1"/>
  <c r="G86" i="2"/>
  <c r="J85" i="2"/>
  <c r="I85" i="2"/>
  <c r="G85" i="2"/>
  <c r="G82" i="2"/>
  <c r="B72" i="2"/>
  <c r="B73" i="2" s="1"/>
  <c r="L64" i="2"/>
  <c r="K64" i="2"/>
  <c r="L65" i="2" s="1"/>
  <c r="J64" i="2"/>
  <c r="K65" i="2" s="1"/>
  <c r="I64" i="2"/>
  <c r="J65" i="2" s="1"/>
  <c r="C64" i="2"/>
  <c r="B64" i="2"/>
  <c r="B65" i="2" s="1"/>
  <c r="C61" i="2"/>
  <c r="L55" i="2"/>
  <c r="L72" i="2" s="1"/>
  <c r="K55" i="2"/>
  <c r="K72" i="2" s="1"/>
  <c r="L73" i="2" s="1"/>
  <c r="J55" i="2"/>
  <c r="J72" i="2" s="1"/>
  <c r="K73" i="2" s="1"/>
  <c r="I55" i="2"/>
  <c r="I72" i="2" s="1"/>
  <c r="J73" i="2" s="1"/>
  <c r="B54" i="2"/>
  <c r="B71" i="2" s="1"/>
  <c r="L53" i="2"/>
  <c r="K53" i="2"/>
  <c r="J53" i="2"/>
  <c r="K70" i="2" s="1"/>
  <c r="I53" i="2"/>
  <c r="J70" i="2" s="1"/>
  <c r="L66" i="2"/>
  <c r="K66" i="2"/>
  <c r="J66" i="2"/>
  <c r="I66" i="2"/>
  <c r="L50" i="2"/>
  <c r="L62" i="2" s="1"/>
  <c r="K50" i="2"/>
  <c r="K62" i="2" s="1"/>
  <c r="L63" i="2" s="1"/>
  <c r="J50" i="2"/>
  <c r="J62" i="2" s="1"/>
  <c r="K63" i="2" s="1"/>
  <c r="I50" i="2"/>
  <c r="I62" i="2" s="1"/>
  <c r="J63" i="2" s="1"/>
  <c r="C50" i="2"/>
  <c r="B50" i="2" s="1"/>
  <c r="B62" i="2" s="1"/>
  <c r="B63" i="2" s="1"/>
  <c r="C49" i="2"/>
  <c r="B51" i="2" s="1"/>
  <c r="B66" i="2" s="1"/>
  <c r="B67" i="2" s="1"/>
  <c r="B49" i="2"/>
  <c r="B61" i="2" s="1"/>
  <c r="G44" i="2"/>
  <c r="H43" i="2"/>
  <c r="G43" i="2"/>
  <c r="L39" i="2"/>
  <c r="K39" i="2"/>
  <c r="J39" i="2"/>
  <c r="I39" i="2"/>
  <c r="C39" i="2"/>
  <c r="L38" i="2"/>
  <c r="K38" i="2"/>
  <c r="J38" i="2"/>
  <c r="I38" i="2"/>
  <c r="L37" i="2"/>
  <c r="K37" i="2"/>
  <c r="J37" i="2"/>
  <c r="I37" i="2"/>
  <c r="L36" i="2"/>
  <c r="L40" i="2" s="1"/>
  <c r="K36" i="2"/>
  <c r="K40" i="2" s="1"/>
  <c r="J36" i="2"/>
  <c r="I36" i="2"/>
  <c r="I28" i="2"/>
  <c r="I27" i="2"/>
  <c r="J27" i="2" s="1"/>
  <c r="I26" i="2"/>
  <c r="L26" i="2" s="1"/>
  <c r="B26" i="2"/>
  <c r="B27" i="2" s="1"/>
  <c r="B28" i="2" s="1"/>
  <c r="D25" i="2"/>
  <c r="B25" i="2"/>
  <c r="D24" i="2"/>
  <c r="B23" i="2"/>
  <c r="B24" i="2" s="1"/>
  <c r="C22" i="2"/>
  <c r="B22" i="2"/>
  <c r="L20" i="2"/>
  <c r="K20" i="2"/>
  <c r="J20" i="2"/>
  <c r="I20" i="2"/>
  <c r="L18" i="2"/>
  <c r="K18" i="2"/>
  <c r="J18" i="2"/>
  <c r="I18" i="2"/>
  <c r="B18" i="2"/>
  <c r="B20" i="2" s="1"/>
  <c r="B16" i="2"/>
  <c r="B15" i="2"/>
  <c r="B17" i="2" s="1"/>
  <c r="L27" i="2" l="1"/>
  <c r="I40" i="2"/>
  <c r="J40" i="2"/>
  <c r="L70" i="2"/>
  <c r="B55" i="2"/>
  <c r="I25" i="2"/>
  <c r="K25" i="2" s="1"/>
  <c r="K24" i="2" s="1"/>
  <c r="J26" i="2"/>
  <c r="K26" i="2"/>
  <c r="J67" i="2"/>
  <c r="K27" i="2"/>
  <c r="K67" i="2"/>
  <c r="L67" i="2"/>
  <c r="K28" i="2"/>
  <c r="B53" i="2"/>
  <c r="L28" i="2"/>
  <c r="J28" i="2"/>
  <c r="I65" i="2"/>
  <c r="L25" i="2" l="1"/>
  <c r="L24" i="2" s="1"/>
  <c r="I24" i="2"/>
  <c r="J25" i="2"/>
  <c r="J24" i="2" s="1"/>
  <c r="B69" i="2"/>
  <c r="B70" i="2" s="1"/>
  <c r="B52" i="2"/>
  <c r="B68" i="2" s="1"/>
  <c r="J91" i="1" l="1"/>
  <c r="I91" i="1"/>
  <c r="J90" i="1"/>
  <c r="I90" i="1"/>
  <c r="J89" i="1"/>
  <c r="I89" i="1"/>
  <c r="F69" i="1"/>
  <c r="B69" i="1"/>
  <c r="B70" i="1" s="1"/>
  <c r="F67" i="1"/>
  <c r="E67" i="1"/>
  <c r="E66" i="1"/>
  <c r="F64" i="1"/>
  <c r="F91" i="1" s="1"/>
  <c r="E64" i="1"/>
  <c r="E63" i="1"/>
  <c r="F61" i="1"/>
  <c r="F90" i="1" s="1"/>
  <c r="E61" i="1"/>
  <c r="F59" i="1"/>
  <c r="F89" i="1" s="1"/>
  <c r="E59" i="1"/>
  <c r="C59" i="1" a="1"/>
  <c r="C59" i="1" s="1"/>
  <c r="C58" i="1" s="1" a="1"/>
  <c r="C58" i="1" s="1"/>
  <c r="E58" i="1"/>
  <c r="L53" i="1"/>
  <c r="L69" i="1" s="1"/>
  <c r="K53" i="1"/>
  <c r="K69" i="1" s="1"/>
  <c r="J53" i="1"/>
  <c r="J69" i="1" s="1"/>
  <c r="I53" i="1"/>
  <c r="I69" i="1" s="1"/>
  <c r="B53" i="1"/>
  <c r="L52" i="1"/>
  <c r="L67" i="1" s="1"/>
  <c r="K52" i="1"/>
  <c r="K67" i="1" s="1"/>
  <c r="L68" i="1" s="1"/>
  <c r="J52" i="1"/>
  <c r="J67" i="1" s="1"/>
  <c r="K68" i="1" s="1"/>
  <c r="I52" i="1"/>
  <c r="I67" i="1" s="1"/>
  <c r="J68" i="1" s="1"/>
  <c r="B51" i="1"/>
  <c r="B66" i="1" s="1"/>
  <c r="L50" i="1"/>
  <c r="L64" i="1" s="1"/>
  <c r="K50" i="1"/>
  <c r="K64" i="1" s="1"/>
  <c r="L65" i="1" s="1"/>
  <c r="J50" i="1"/>
  <c r="J64" i="1" s="1"/>
  <c r="I50" i="1"/>
  <c r="I64" i="1" s="1"/>
  <c r="J65" i="1" s="1"/>
  <c r="L48" i="1"/>
  <c r="L61" i="1" s="1"/>
  <c r="K48" i="1"/>
  <c r="K61" i="1" s="1"/>
  <c r="J48" i="1"/>
  <c r="J61" i="1" s="1"/>
  <c r="I48" i="1"/>
  <c r="I61" i="1" s="1"/>
  <c r="J62" i="1" s="1"/>
  <c r="L47" i="1"/>
  <c r="L59" i="1" s="1"/>
  <c r="K47" i="1"/>
  <c r="K59" i="1" s="1"/>
  <c r="J47" i="1"/>
  <c r="J59" i="1" s="1"/>
  <c r="I47" i="1"/>
  <c r="I59" i="1" s="1"/>
  <c r="J60" i="1" s="1"/>
  <c r="C47" i="1" a="1"/>
  <c r="C47" i="1" s="1"/>
  <c r="C46" i="1" a="1"/>
  <c r="C46" i="1" s="1"/>
  <c r="F42" i="1"/>
  <c r="I41" i="1"/>
  <c r="F41" i="1"/>
  <c r="L34" i="1"/>
  <c r="K34" i="1"/>
  <c r="J34" i="1"/>
  <c r="I34" i="1"/>
  <c r="L33" i="1"/>
  <c r="K33" i="1"/>
  <c r="J33" i="1"/>
  <c r="I33" i="1"/>
  <c r="L32" i="1"/>
  <c r="K32" i="1"/>
  <c r="J32" i="1"/>
  <c r="I32" i="1"/>
  <c r="J28" i="1"/>
  <c r="I28" i="1"/>
  <c r="L28" i="1" s="1"/>
  <c r="I27" i="1"/>
  <c r="L27" i="1" s="1"/>
  <c r="K26" i="1"/>
  <c r="I26" i="1"/>
  <c r="J26" i="1" s="1"/>
  <c r="I25" i="1"/>
  <c r="L25" i="1" s="1"/>
  <c r="B25" i="1"/>
  <c r="B26" i="1" s="1"/>
  <c r="B27" i="1" s="1"/>
  <c r="B24" i="1"/>
  <c r="J23" i="1"/>
  <c r="I23" i="1"/>
  <c r="K23" i="1" s="1"/>
  <c r="E23" i="1"/>
  <c r="E24" i="1" s="1"/>
  <c r="B23" i="1"/>
  <c r="I22" i="1"/>
  <c r="K22" i="1" s="1"/>
  <c r="B21" i="1"/>
  <c r="C20" i="1" a="1"/>
  <c r="C20" i="1" s="1"/>
  <c r="B22" i="1" s="1" a="1"/>
  <c r="B22" i="1" s="1"/>
  <c r="B20" i="1"/>
  <c r="L18" i="1"/>
  <c r="K18" i="1"/>
  <c r="J18" i="1"/>
  <c r="I18" i="1"/>
  <c r="B18" i="1"/>
  <c r="L17" i="1"/>
  <c r="K17" i="1"/>
  <c r="J17" i="1"/>
  <c r="I17" i="1"/>
  <c r="B17" i="1"/>
  <c r="B15" i="1"/>
  <c r="B14" i="1"/>
  <c r="B16" i="1" s="1"/>
  <c r="L26" i="1" l="1"/>
  <c r="L23" i="1"/>
  <c r="L22" i="1"/>
  <c r="K60" i="1"/>
  <c r="L70" i="1"/>
  <c r="K65" i="1"/>
  <c r="L62" i="1"/>
  <c r="K70" i="1"/>
  <c r="L60" i="1"/>
  <c r="L24" i="1"/>
  <c r="B48" i="1"/>
  <c r="B61" i="1" s="1"/>
  <c r="B62" i="1" s="1"/>
  <c r="K62" i="1"/>
  <c r="J70" i="1"/>
  <c r="J25" i="1"/>
  <c r="B52" i="1"/>
  <c r="B67" i="1" s="1"/>
  <c r="B68" i="1" s="1"/>
  <c r="I24" i="1"/>
  <c r="K25" i="1"/>
  <c r="B50" i="1"/>
  <c r="K28" i="1"/>
  <c r="B47" i="1"/>
  <c r="J22" i="1"/>
  <c r="J27" i="1"/>
  <c r="K27" i="1"/>
  <c r="B46" i="1" l="1"/>
  <c r="B58" i="1" s="1"/>
  <c r="B59" i="1"/>
  <c r="B60" i="1" s="1"/>
  <c r="J24" i="1"/>
  <c r="B64" i="1"/>
  <c r="B65" i="1" s="1"/>
  <c r="B49" i="1"/>
  <c r="B63" i="1" s="1"/>
  <c r="K24" i="1"/>
</calcChain>
</file>

<file path=xl/sharedStrings.xml><?xml version="1.0" encoding="utf-8"?>
<sst xmlns="http://schemas.openxmlformats.org/spreadsheetml/2006/main" count="392" uniqueCount="138">
  <si>
    <t>Приложение № 3</t>
  </si>
  <si>
    <t>к решению правления</t>
  </si>
  <si>
    <t>РСТ Кировской области</t>
  </si>
  <si>
    <t>Раздел 1. Паспорт производственной программы</t>
  </si>
  <si>
    <t xml:space="preserve">Регулируемая организация </t>
  </si>
  <si>
    <t>Местонахождение</t>
  </si>
  <si>
    <t>Кировский тракт ул., д. 55, г. Уржум, Уржумский район, Кировская область, 613531</t>
  </si>
  <si>
    <t>Уполномоченный орган регулирования</t>
  </si>
  <si>
    <t>Региональная служба по тарифам Кировской области</t>
  </si>
  <si>
    <t>г. Киров, ул.Дерендяева, д.23</t>
  </si>
  <si>
    <t>Период реализации производственной программы</t>
  </si>
  <si>
    <t>с 30.01.2024 по 31.12.2027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</si>
  <si>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питьевой воды и качества очистки сточных вод, мероприятий по энергосбережению и повышению энергетической эффективности,
в том числе по снижению потерь воды при транспортировке</t>
  </si>
  <si>
    <t>№</t>
  </si>
  <si>
    <t>Наименование</t>
  </si>
  <si>
    <t>Единица измерения</t>
  </si>
  <si>
    <t>Величина показателя</t>
  </si>
  <si>
    <t>2024 год</t>
  </si>
  <si>
    <t>2025 год</t>
  </si>
  <si>
    <t>2026 год</t>
  </si>
  <si>
    <t>2027 год</t>
  </si>
  <si>
    <t>Текущий и капитальный ремонт и обслуживание объектов централизованной системы водоснабжения за счет тарифных источников</t>
  </si>
  <si>
    <t>тыс.руб.</t>
  </si>
  <si>
    <t>2</t>
  </si>
  <si>
    <t>Мероприятия, направленные на улучшение качества воды, мероприятий 
по энергосбережению и повышению энергетической эффективности</t>
  </si>
  <si>
    <t>Раздел 3. Объем подачи воды</t>
  </si>
  <si>
    <t>Показатели производственной деятельности</t>
  </si>
  <si>
    <t>Объем поднятой воды</t>
  </si>
  <si>
    <t>тыс.м3</t>
  </si>
  <si>
    <t>Объем потерь воды</t>
  </si>
  <si>
    <t>Отпуск (реализация) воды потребителям всего, в т.ч.:</t>
  </si>
  <si>
    <t>3.1</t>
  </si>
  <si>
    <t>- населению</t>
  </si>
  <si>
    <t>3.2</t>
  </si>
  <si>
    <t xml:space="preserve">- бюджетным организациям </t>
  </si>
  <si>
    <t>3.3</t>
  </si>
  <si>
    <t>- прочим потребителям</t>
  </si>
  <si>
    <t>3.4</t>
  </si>
  <si>
    <t>- подразделениям предприятия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</si>
  <si>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</si>
  <si>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</si>
  <si>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2025 год*</t>
  </si>
  <si>
    <t>2026 год*</t>
  </si>
  <si>
    <t>2027 год*</t>
  </si>
  <si>
    <t>1</t>
  </si>
  <si>
    <t>Финансовые потребности за счет тарифных источников (без учета расходов на инвестиции), в том числе:</t>
  </si>
  <si>
    <t>1.1</t>
  </si>
  <si>
    <t xml:space="preserve">  - операционные расходы</t>
  </si>
  <si>
    <t>1.2</t>
  </si>
  <si>
    <t xml:space="preserve">  - расходы на энергетические ресурсы</t>
  </si>
  <si>
    <t xml:space="preserve">   * финансовые потребности на 2025-2028 годы определены исходя из объема финансовой потребности  2024 года с учетом параметров прогноза социально-экономического развития Российской Федерации.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</si>
  <si>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</si>
  <si>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</si>
  <si>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</si>
  <si>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Раздел 6. Плановые значения показателей надежности, качества и энергетической эффективности объектов централизованных систем водоснабжения и водоотведения (определяются в соответствии с приказом Минстроя России от 04.04.2014 № 162/пр "Об утверждении перечня показателей надежности, качества, энергетической эффективности объектов централизованных систем горячего водоснабжения, холодного водоснабжения и (или) водоотведения, порядка и правил определения плановых значений и фактических значений таких показателей" (далее -  приказ Минстроя России от 04.04.2014 № 162/пр )</t>
  </si>
  <si>
    <t>Показатели качества питьевой воды</t>
  </si>
  <si>
    <t>подпункт "а" пункта 9 приказа Минстроя России от 04.04.2014 № 162/пр</t>
  </si>
  <si>
    <t>%</t>
  </si>
  <si>
    <t>подпункт "б" пункта 9 приказа Минстроя России от 04.04.2014 № 162/пр</t>
  </si>
  <si>
    <t>Показатели надежности и бесперебойности водоснабжения</t>
  </si>
  <si>
    <t>2.1</t>
  </si>
  <si>
    <t>пункт 11 приказа Минстроя России от 04.04.2014 № 162/пр</t>
  </si>
  <si>
    <t>ед./км</t>
  </si>
  <si>
    <t>Показатели энергетической эффективности</t>
  </si>
  <si>
    <t>подпункт "а" пункта 13 приказа Минстроя России от 04.04.2014 № 162/пр</t>
  </si>
  <si>
    <t>подпункт "г" пункта 13 приказа Минстроя России от 04.04.2014 № 162/пр</t>
  </si>
  <si>
    <t>кВт*ч/куб.м</t>
  </si>
  <si>
    <t xml:space="preserve"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 </t>
  </si>
  <si>
    <t>Сопоставление динамики изменения</t>
  </si>
  <si>
    <t>-</t>
  </si>
  <si>
    <t>3</t>
  </si>
  <si>
    <t>Раздел 8. Отчет об исполнении производственной программы за истекший период регулирования</t>
  </si>
  <si>
    <t>План 
на 2022 год</t>
  </si>
  <si>
    <t>Факт
 за 2022 год</t>
  </si>
  <si>
    <t>Примечание</t>
  </si>
  <si>
    <t>Финансовые потребности за счет тарифных источников, в том числе:</t>
  </si>
  <si>
    <t>Операционные расходы, в том числе:</t>
  </si>
  <si>
    <t>1.1.1</t>
  </si>
  <si>
    <t xml:space="preserve"> - Ремонт за счет тарифных источников</t>
  </si>
  <si>
    <t>1.1.2</t>
  </si>
  <si>
    <t xml:space="preserve"> - Контроль качества питьевой воды</t>
  </si>
  <si>
    <t>Расходы на энергетические ресурсы</t>
  </si>
  <si>
    <t>Объем отпущенной воды</t>
  </si>
  <si>
    <t>тыс. куб.м</t>
  </si>
  <si>
    <t>Показатели качества питьевой воды, надежности и бесперебойности услуги водоснабжения</t>
  </si>
  <si>
    <t>Раздел 9. 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</si>
  <si>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</si>
  <si>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 не планируются</t>
  </si>
  <si>
    <t xml:space="preserve">                                              __________________</t>
  </si>
  <si>
    <t>Приложение № 4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</si>
  <si>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питьевой воды и качества очистки сточных вод, мероприятий по энергосбережению и повышению энергетической эффективности, в том числе по снижению потерь воды при транспортировке</t>
  </si>
  <si>
    <t>Финансовые потребности на реализацию</t>
  </si>
  <si>
    <t>Текущий и капитальный ремонт и обслуживание объектов централизованной системы водоотведения за счет тарифных источников</t>
  </si>
  <si>
    <t>Текущий и капитальный ремонт и обслуживание объектов централизованной системы водоотведения за счет платы за негативное воздействие на централизованную систему водоотведения</t>
  </si>
  <si>
    <t>Мероприятия, направленные на улучшение качества очистки сточных вод, мероприятий по энергосбережению и повышению энергетической эффективности</t>
  </si>
  <si>
    <t>Раздел 3. Принято сточных вод</t>
  </si>
  <si>
    <t xml:space="preserve">Принято сточных вод для передачи (транспортировки), всего, в т.ч.: </t>
  </si>
  <si>
    <t>Отпуск (реализация) услуг всего, в т.ч.:</t>
  </si>
  <si>
    <t>от бюджетных потребителей</t>
  </si>
  <si>
    <t>бюджетным организациям</t>
  </si>
  <si>
    <t>от населения, исполнителей коммунальных услуг (УК, ТСЖ и пр.)</t>
  </si>
  <si>
    <t>2.2</t>
  </si>
  <si>
    <t>населению</t>
  </si>
  <si>
    <t>от прочих</t>
  </si>
  <si>
    <t>2.3.</t>
  </si>
  <si>
    <t>прочие потребители</t>
  </si>
  <si>
    <t>Операционные расходы</t>
  </si>
  <si>
    <t>2.</t>
  </si>
  <si>
    <t>За счет платы за негативное воздействие на централизованную систему водоотведения</t>
  </si>
  <si>
    <t>3.</t>
  </si>
  <si>
    <t>Всего за счет тарифных и прочих источников</t>
  </si>
  <si>
    <t xml:space="preserve">Показатели качества очистки сточных вод </t>
  </si>
  <si>
    <t>подпункт "а" пункта 12 приказа Минстроя России от 04.04.2014 № 162/пр</t>
  </si>
  <si>
    <t>подпункт "в" пункта 12 приказа Минстроя России от 04.04.2014 № 162/пр</t>
  </si>
  <si>
    <t>Показатели надежности и бесперебойности водоотведения</t>
  </si>
  <si>
    <t>подпункт "д" пункта 13 приказа Минстроя России от 04.04.2014 № 162/пр</t>
  </si>
  <si>
    <t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</t>
  </si>
  <si>
    <t>Величина показателя планируемого периода</t>
  </si>
  <si>
    <t>Д псвно</t>
  </si>
  <si>
    <t>План на 2022 год</t>
  </si>
  <si>
    <t>Факт за 2022 год</t>
  </si>
  <si>
    <t>Итого финансовые потребности за счет тарифных источников</t>
  </si>
  <si>
    <t xml:space="preserve">         - Ремонт за счет тарифных источников</t>
  </si>
  <si>
    <t xml:space="preserve">         - Контроль качества очистки сточных вод</t>
  </si>
  <si>
    <t>4</t>
  </si>
  <si>
    <t>5</t>
  </si>
  <si>
    <t>Объем принятых сточных вод</t>
  </si>
  <si>
    <t>6</t>
  </si>
  <si>
    <t>Показатели качества очистки сточных вод, надежности и бесперебойности услуги водоотведения</t>
  </si>
  <si>
    <t>6.1</t>
  </si>
  <si>
    <t>6.2</t>
  </si>
  <si>
    <t>6.3</t>
  </si>
  <si>
    <t>________________</t>
  </si>
  <si>
    <t>ООО «УржумСервис»"</t>
  </si>
  <si>
    <t>Производственная программа в сфере холодного водоснабжения  общества с ограниченной ответственностью «УржумСервис» на территории муниципального образования Уржумское городское поселение Уржумского района Кировской области                                                                               на 2024-2027 годы</t>
  </si>
  <si>
    <t>Производственная программа в сфере водоотведения общества с ограниченной ответственностью «УржумСервис»                                                  на территории муниципального образования Уржумское городское поселение Уржумского района Кировской области                                                              на 2024-2027 годы</t>
  </si>
  <si>
    <t>ООО «УржумСервис»</t>
  </si>
  <si>
    <t>от 30.01.2024 № 3/3-кс-2024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</si>
</sst>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0.0"/>
    <numFmt numFmtId="166" formatCode="#,##0.000"/>
  </numFmts>
  <fonts count="16" x14ac:knownFonts="1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Arial"/>
      <family val="2"/>
      <charset val="204"/>
    </font>
    <font>
      <b/>
      <sz val="9"/>
      <name val="Tahoma"/>
      <family val="2"/>
      <charset val="204"/>
    </font>
    <font>
      <b/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ahoma"/>
      <family val="2"/>
      <charset val="204"/>
    </font>
    <font>
      <sz val="9"/>
      <color theme="1"/>
      <name val="Tahoma"/>
      <family val="2"/>
      <charset val="204"/>
    </font>
    <font>
      <sz val="9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0"/>
      <name val="Tahoma"/>
      <family val="2"/>
      <charset val="204"/>
    </font>
    <font>
      <sz val="9"/>
      <color theme="0"/>
      <name val="Times New Roman"/>
      <family val="1"/>
      <charset val="204"/>
    </font>
    <font>
      <sz val="1"/>
      <color theme="0"/>
      <name val="Tahoma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AD3"/>
      </patternFill>
    </fill>
    <fill>
      <patternFill patternType="solid">
        <fgColor rgb="FFFFFFC0"/>
      </patternFill>
    </fill>
    <fill>
      <patternFill patternType="solid">
        <fgColor rgb="FFE3FAFD"/>
      </patternFill>
    </fill>
  </fills>
  <borders count="18">
    <border>
      <left/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</borders>
  <cellStyleXfs count="60">
    <xf numFmtId="0" fontId="0" fillId="0" borderId="0"/>
    <xf numFmtId="0" fontId="4" fillId="0" borderId="1" applyFill="0">
      <alignment horizontal="center" vertical="center" wrapText="1"/>
    </xf>
    <xf numFmtId="0" fontId="4" fillId="0" borderId="1" applyFill="0">
      <alignment horizontal="center" vertical="center"/>
    </xf>
    <xf numFmtId="0" fontId="4" fillId="0" borderId="4" applyFill="0">
      <alignment horizontal="right" vertical="center" wrapText="1" indent="1"/>
    </xf>
    <xf numFmtId="0" fontId="4" fillId="0" borderId="5" applyFill="0">
      <alignment horizontal="right" vertical="center" wrapText="1" indent="1"/>
    </xf>
    <xf numFmtId="0" fontId="7" fillId="0" borderId="6" applyFill="0">
      <alignment horizontal="center" vertical="center" wrapText="1"/>
    </xf>
    <xf numFmtId="0" fontId="7" fillId="0" borderId="4" applyFill="0">
      <alignment horizontal="right" vertical="center" wrapText="1" indent="1"/>
    </xf>
    <xf numFmtId="0" fontId="7" fillId="0" borderId="5" applyFill="0">
      <alignment horizontal="right" vertical="center" wrapText="1" indent="1"/>
    </xf>
    <xf numFmtId="0" fontId="7" fillId="0" borderId="7" applyFill="0">
      <alignment horizontal="center" vertical="center"/>
    </xf>
    <xf numFmtId="0" fontId="7" fillId="0" borderId="0" applyFill="0" applyBorder="0"/>
    <xf numFmtId="0" fontId="7" fillId="0" borderId="4" applyFill="0">
      <alignment horizontal="center" vertical="center" wrapText="1"/>
    </xf>
    <xf numFmtId="0" fontId="7" fillId="0" borderId="8" applyFill="0">
      <alignment horizontal="center" vertical="center" wrapText="1"/>
    </xf>
    <xf numFmtId="0" fontId="7" fillId="0" borderId="9" applyFill="0">
      <alignment horizontal="center" vertical="center" wrapText="1"/>
    </xf>
    <xf numFmtId="0" fontId="7" fillId="0" borderId="10" applyFill="0">
      <alignment horizontal="center" vertical="center" wrapText="1"/>
    </xf>
    <xf numFmtId="0" fontId="7" fillId="0" borderId="5" applyFill="0">
      <alignment horizontal="center" vertical="center" wrapText="1"/>
    </xf>
    <xf numFmtId="0" fontId="7" fillId="0" borderId="11" applyFill="0">
      <alignment horizontal="center" vertical="center" wrapText="1"/>
    </xf>
    <xf numFmtId="0" fontId="7" fillId="0" borderId="12" applyFill="0">
      <alignment horizontal="center" vertical="center" wrapText="1"/>
    </xf>
    <xf numFmtId="0" fontId="7" fillId="0" borderId="7" applyFill="0">
      <alignment horizontal="center" vertical="center" wrapText="1"/>
    </xf>
    <xf numFmtId="0" fontId="7" fillId="0" borderId="13" applyFill="0">
      <alignment vertical="center"/>
    </xf>
    <xf numFmtId="49" fontId="7" fillId="0" borderId="4" applyFill="0">
      <alignment horizontal="center" vertical="center" wrapText="1"/>
    </xf>
    <xf numFmtId="0" fontId="7" fillId="0" borderId="5" applyFill="0">
      <alignment horizontal="left" vertical="center" wrapText="1"/>
    </xf>
    <xf numFmtId="0" fontId="7" fillId="0" borderId="4" applyFill="0">
      <alignment horizontal="center" vertical="center"/>
    </xf>
    <xf numFmtId="4" fontId="7" fillId="3" borderId="4">
      <alignment vertical="center" wrapText="1"/>
    </xf>
    <xf numFmtId="4" fontId="7" fillId="3" borderId="5">
      <alignment vertical="center" wrapText="1"/>
    </xf>
    <xf numFmtId="0" fontId="7" fillId="0" borderId="1" applyFill="0">
      <alignment horizontal="left" vertical="center" wrapText="1"/>
    </xf>
    <xf numFmtId="0" fontId="7" fillId="0" borderId="8" applyFill="0">
      <alignment horizontal="center" vertical="center"/>
    </xf>
    <xf numFmtId="0" fontId="7" fillId="0" borderId="9" applyFill="0">
      <alignment horizontal="center" vertical="center"/>
    </xf>
    <xf numFmtId="0" fontId="7" fillId="0" borderId="11" applyFill="0">
      <alignment horizontal="center" vertical="center"/>
    </xf>
    <xf numFmtId="0" fontId="7" fillId="0" borderId="12" applyFill="0">
      <alignment horizontal="center" vertical="center"/>
    </xf>
    <xf numFmtId="0" fontId="8" fillId="0" borderId="4" applyFill="0">
      <alignment horizontal="center"/>
    </xf>
    <xf numFmtId="0" fontId="7" fillId="0" borderId="5" applyFill="0">
      <alignment horizontal="left" vertical="center" wrapText="1" indent="1"/>
    </xf>
    <xf numFmtId="0" fontId="7" fillId="0" borderId="1" applyFill="0">
      <alignment horizontal="left" vertical="center" wrapText="1" indent="1"/>
    </xf>
    <xf numFmtId="0" fontId="4" fillId="0" borderId="1" applyFill="0">
      <alignment horizontal="left" vertical="center" indent="1"/>
    </xf>
    <xf numFmtId="0" fontId="7" fillId="0" borderId="1" applyFill="0">
      <alignment horizontal="center" vertical="center" wrapText="1"/>
    </xf>
    <xf numFmtId="0" fontId="7" fillId="0" borderId="10" applyFill="0">
      <alignment horizontal="center" vertical="center"/>
    </xf>
    <xf numFmtId="0" fontId="7" fillId="0" borderId="5" applyFill="0">
      <alignment horizontal="left" vertical="center"/>
    </xf>
    <xf numFmtId="0" fontId="7" fillId="0" borderId="1" applyFill="0">
      <alignment horizontal="left" vertical="center"/>
    </xf>
    <xf numFmtId="0" fontId="7" fillId="0" borderId="13" applyFill="0"/>
    <xf numFmtId="49" fontId="7" fillId="0" borderId="4" applyFill="0">
      <alignment horizontal="center" vertical="center"/>
    </xf>
    <xf numFmtId="164" fontId="7" fillId="0" borderId="7" applyFill="0">
      <alignment horizontal="center" vertical="center"/>
    </xf>
    <xf numFmtId="4" fontId="7" fillId="3" borderId="4">
      <alignment horizontal="right" vertical="center" wrapText="1"/>
    </xf>
    <xf numFmtId="164" fontId="7" fillId="0" borderId="4" applyFill="0">
      <alignment horizontal="center" vertical="center"/>
    </xf>
    <xf numFmtId="0" fontId="7" fillId="0" borderId="16" applyFill="0">
      <alignment horizontal="left" vertical="center"/>
    </xf>
    <xf numFmtId="0" fontId="7" fillId="0" borderId="5" applyFill="0">
      <alignment horizontal="left" wrapText="1" indent="1"/>
    </xf>
    <xf numFmtId="0" fontId="7" fillId="0" borderId="16" applyFill="0">
      <alignment horizontal="left" wrapText="1" indent="1"/>
    </xf>
    <xf numFmtId="0" fontId="7" fillId="0" borderId="4" applyFill="0">
      <alignment horizontal="left" vertical="center" wrapText="1"/>
    </xf>
    <xf numFmtId="4" fontId="7" fillId="0" borderId="4" applyFill="0">
      <alignment horizontal="right" vertical="center"/>
    </xf>
    <xf numFmtId="0" fontId="7" fillId="0" borderId="4" applyFill="0">
      <alignment horizontal="left" vertical="center" wrapText="1" indent="1"/>
    </xf>
    <xf numFmtId="0" fontId="7" fillId="0" borderId="16" applyFill="0">
      <alignment horizontal="left" vertical="center" wrapText="1"/>
    </xf>
    <xf numFmtId="0" fontId="7" fillId="0" borderId="16" applyFill="0">
      <alignment horizontal="left" vertical="center" wrapText="1" indent="1"/>
    </xf>
    <xf numFmtId="0" fontId="7" fillId="0" borderId="5" applyFill="0">
      <alignment vertical="center" wrapText="1"/>
    </xf>
    <xf numFmtId="0" fontId="7" fillId="4" borderId="0" applyBorder="0">
      <alignment horizontal="center" vertical="center"/>
      <protection locked="0"/>
    </xf>
    <xf numFmtId="0" fontId="13" fillId="0" borderId="0" applyFill="0" applyBorder="0"/>
    <xf numFmtId="166" fontId="7" fillId="0" borderId="4" applyFill="0">
      <alignment horizontal="center" vertical="center" wrapText="1"/>
    </xf>
    <xf numFmtId="49" fontId="13" fillId="0" borderId="0" applyFill="0" applyBorder="0"/>
    <xf numFmtId="4" fontId="7" fillId="5" borderId="4">
      <alignment vertical="center" wrapText="1"/>
      <protection locked="0"/>
    </xf>
    <xf numFmtId="0" fontId="7" fillId="0" borderId="16" applyFill="0">
      <alignment horizontal="center" vertical="center" wrapText="1"/>
    </xf>
    <xf numFmtId="0" fontId="13" fillId="0" borderId="17" applyFill="0"/>
    <xf numFmtId="0" fontId="15" fillId="0" borderId="17" applyFill="0">
      <alignment wrapText="1"/>
    </xf>
    <xf numFmtId="4" fontId="7" fillId="4" borderId="4">
      <alignment vertical="center" wrapText="1"/>
      <protection locked="0"/>
    </xf>
  </cellStyleXfs>
  <cellXfs count="202">
    <xf numFmtId="0" fontId="0" fillId="0" borderId="0" xfId="0"/>
    <xf numFmtId="0" fontId="1" fillId="2" borderId="0" xfId="0" applyFont="1" applyFill="1" applyAlignment="1">
      <alignment vertical="top"/>
    </xf>
    <xf numFmtId="0" fontId="0" fillId="2" borderId="0" xfId="0" applyFill="1"/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center" indent="15"/>
    </xf>
    <xf numFmtId="0" fontId="1" fillId="0" borderId="0" xfId="0" applyFont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3" fillId="2" borderId="0" xfId="0" applyFont="1" applyFill="1" applyAlignment="1">
      <alignment wrapText="1"/>
    </xf>
    <xf numFmtId="0" fontId="1" fillId="2" borderId="0" xfId="9" applyFont="1" applyFill="1"/>
    <xf numFmtId="0" fontId="1" fillId="2" borderId="3" xfId="10" applyFont="1" applyFill="1" applyBorder="1">
      <alignment horizontal="center" vertical="center" wrapText="1"/>
    </xf>
    <xf numFmtId="0" fontId="1" fillId="2" borderId="3" xfId="14" applyFont="1" applyFill="1" applyBorder="1">
      <alignment horizontal="center" vertical="center" wrapText="1"/>
    </xf>
    <xf numFmtId="0" fontId="1" fillId="2" borderId="3" xfId="18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top"/>
    </xf>
    <xf numFmtId="4" fontId="1" fillId="2" borderId="3" xfId="22" applyFont="1" applyFill="1" applyBorder="1" applyAlignment="1">
      <alignment horizontal="center" vertical="center" wrapText="1"/>
    </xf>
    <xf numFmtId="4" fontId="1" fillId="2" borderId="3" xfId="23" applyFont="1" applyFill="1" applyBorder="1" applyAlignment="1">
      <alignment horizontal="center" vertical="center" wrapText="1"/>
    </xf>
    <xf numFmtId="0" fontId="1" fillId="2" borderId="4" xfId="21" applyFont="1" applyFill="1">
      <alignment horizontal="center" vertical="center"/>
    </xf>
    <xf numFmtId="0" fontId="1" fillId="2" borderId="0" xfId="0" applyFont="1" applyFill="1"/>
    <xf numFmtId="0" fontId="9" fillId="2" borderId="3" xfId="29" applyFont="1" applyFill="1" applyBorder="1">
      <alignment horizontal="center"/>
    </xf>
    <xf numFmtId="49" fontId="1" fillId="2" borderId="3" xfId="10" applyNumberFormat="1" applyFont="1" applyFill="1" applyBorder="1">
      <alignment horizontal="center" vertical="center" wrapText="1"/>
    </xf>
    <xf numFmtId="49" fontId="1" fillId="2" borderId="3" xfId="19" applyFont="1" applyFill="1" applyBorder="1">
      <alignment horizontal="center" vertical="center" wrapText="1"/>
    </xf>
    <xf numFmtId="2" fontId="1" fillId="2" borderId="3" xfId="10" applyNumberFormat="1" applyFont="1" applyFill="1" applyBorder="1">
      <alignment horizontal="center" vertical="center" wrapText="1"/>
    </xf>
    <xf numFmtId="2" fontId="1" fillId="2" borderId="3" xfId="14" applyNumberFormat="1" applyFont="1" applyFill="1" applyBorder="1">
      <alignment horizontal="center" vertical="center" wrapText="1"/>
    </xf>
    <xf numFmtId="49" fontId="1" fillId="2" borderId="0" xfId="19" applyFont="1" applyFill="1" applyBorder="1" applyAlignment="1">
      <alignment horizontal="left" vertical="center" wrapText="1"/>
    </xf>
    <xf numFmtId="0" fontId="1" fillId="2" borderId="3" xfId="34" applyFont="1" applyFill="1" applyBorder="1">
      <alignment horizontal="center" vertical="center"/>
    </xf>
    <xf numFmtId="0" fontId="1" fillId="2" borderId="3" xfId="37" applyFont="1" applyFill="1" applyBorder="1"/>
    <xf numFmtId="0" fontId="1" fillId="2" borderId="3" xfId="0" applyFont="1" applyFill="1" applyBorder="1" applyAlignment="1">
      <alignment vertical="top"/>
    </xf>
    <xf numFmtId="49" fontId="1" fillId="2" borderId="3" xfId="38" applyFont="1" applyFill="1" applyBorder="1">
      <alignment horizontal="center" vertical="center"/>
    </xf>
    <xf numFmtId="0" fontId="1" fillId="2" borderId="3" xfId="30" applyFont="1" applyFill="1" applyBorder="1">
      <alignment horizontal="left" vertical="center" wrapText="1" indent="1"/>
    </xf>
    <xf numFmtId="0" fontId="1" fillId="2" borderId="3" xfId="31" applyFont="1" applyFill="1" applyBorder="1">
      <alignment horizontal="left" vertical="center" wrapText="1" indent="1"/>
    </xf>
    <xf numFmtId="164" fontId="1" fillId="2" borderId="3" xfId="39" applyFont="1" applyFill="1" applyBorder="1">
      <alignment horizontal="center" vertical="center"/>
    </xf>
    <xf numFmtId="4" fontId="1" fillId="2" borderId="3" xfId="40" applyFont="1" applyFill="1" applyBorder="1" applyAlignment="1">
      <alignment horizontal="center" vertical="center" wrapText="1"/>
    </xf>
    <xf numFmtId="164" fontId="1" fillId="2" borderId="3" xfId="41" applyFont="1" applyFill="1" applyBorder="1">
      <alignment horizontal="center" vertical="center"/>
    </xf>
    <xf numFmtId="49" fontId="1" fillId="2" borderId="3" xfId="21" applyNumberFormat="1" applyFont="1" applyFill="1" applyBorder="1">
      <alignment horizontal="center" vertical="center"/>
    </xf>
    <xf numFmtId="0" fontId="1" fillId="2" borderId="3" xfId="21" applyFont="1" applyFill="1" applyBorder="1">
      <alignment horizontal="center" vertical="center"/>
    </xf>
    <xf numFmtId="4" fontId="1" fillId="2" borderId="3" xfId="46" applyFont="1" applyFill="1" applyBorder="1">
      <alignment horizontal="right" vertical="center"/>
    </xf>
    <xf numFmtId="0" fontId="1" fillId="2" borderId="3" xfId="50" applyFont="1" applyFill="1" applyBorder="1">
      <alignment vertical="center" wrapText="1"/>
    </xf>
    <xf numFmtId="49" fontId="1" fillId="2" borderId="0" xfId="21" applyNumberFormat="1" applyFont="1" applyFill="1" applyBorder="1">
      <alignment horizontal="center" vertical="center"/>
    </xf>
    <xf numFmtId="0" fontId="1" fillId="2" borderId="0" xfId="45" applyFont="1" applyFill="1" applyBorder="1">
      <alignment horizontal="left" vertical="center" wrapText="1"/>
    </xf>
    <xf numFmtId="4" fontId="1" fillId="2" borderId="0" xfId="46" applyFont="1" applyFill="1" applyBorder="1">
      <alignment horizontal="right" vertical="center"/>
    </xf>
    <xf numFmtId="4" fontId="1" fillId="2" borderId="0" xfId="22" applyFont="1" applyFill="1" applyBorder="1" applyAlignment="1">
      <alignment horizontal="center" vertical="center" wrapText="1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top"/>
    </xf>
    <xf numFmtId="2" fontId="1" fillId="2" borderId="3" xfId="0" applyNumberFormat="1" applyFont="1" applyFill="1" applyBorder="1" applyAlignment="1">
      <alignment horizontal="center" vertical="center" wrapText="1"/>
    </xf>
    <xf numFmtId="165" fontId="1" fillId="2" borderId="3" xfId="0" applyNumberFormat="1" applyFont="1" applyFill="1" applyBorder="1" applyAlignment="1">
      <alignment horizontal="center" vertical="top"/>
    </xf>
    <xf numFmtId="2" fontId="1" fillId="2" borderId="3" xfId="0" applyNumberFormat="1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left" vertical="center" indent="15"/>
    </xf>
    <xf numFmtId="0" fontId="10" fillId="2" borderId="0" xfId="0" applyFont="1" applyFill="1" applyAlignment="1">
      <alignment vertical="top"/>
    </xf>
    <xf numFmtId="0" fontId="10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" fillId="2" borderId="0" xfId="51" applyFont="1" applyFill="1">
      <alignment horizontal="center" vertical="center"/>
      <protection locked="0"/>
    </xf>
    <xf numFmtId="0" fontId="1" fillId="2" borderId="14" xfId="0" applyFont="1" applyFill="1" applyBorder="1" applyAlignment="1">
      <alignment vertical="top"/>
    </xf>
    <xf numFmtId="0" fontId="1" fillId="2" borderId="0" xfId="5" applyFont="1" applyFill="1" applyBorder="1" applyAlignment="1">
      <alignment vertical="center" wrapText="1"/>
    </xf>
    <xf numFmtId="0" fontId="12" fillId="2" borderId="3" xfId="10" applyFont="1" applyFill="1" applyBorder="1">
      <alignment horizontal="center" vertical="center" wrapText="1"/>
    </xf>
    <xf numFmtId="0" fontId="12" fillId="2" borderId="3" xfId="20" applyFont="1" applyFill="1" applyBorder="1">
      <alignment horizontal="left" vertical="center" wrapText="1"/>
    </xf>
    <xf numFmtId="4" fontId="12" fillId="2" borderId="3" xfId="22" applyFont="1" applyFill="1" applyBorder="1" applyAlignment="1">
      <alignment horizontal="center" vertical="center" wrapText="1"/>
    </xf>
    <xf numFmtId="0" fontId="12" fillId="2" borderId="3" xfId="21" applyFont="1" applyFill="1" applyBorder="1">
      <alignment horizontal="center" vertical="center"/>
    </xf>
    <xf numFmtId="0" fontId="14" fillId="2" borderId="14" xfId="52" applyFont="1" applyFill="1" applyBorder="1"/>
    <xf numFmtId="0" fontId="14" fillId="2" borderId="0" xfId="52" applyFont="1" applyFill="1" applyBorder="1"/>
    <xf numFmtId="166" fontId="12" fillId="2" borderId="3" xfId="53" applyFont="1" applyFill="1" applyBorder="1">
      <alignment horizontal="center" vertical="center" wrapText="1"/>
    </xf>
    <xf numFmtId="49" fontId="14" fillId="2" borderId="14" xfId="54" applyFont="1" applyFill="1" applyBorder="1"/>
    <xf numFmtId="49" fontId="14" fillId="2" borderId="0" xfId="54" applyFont="1" applyFill="1" applyBorder="1"/>
    <xf numFmtId="0" fontId="12" fillId="2" borderId="3" xfId="30" applyFont="1" applyFill="1" applyBorder="1">
      <alignment horizontal="left" vertical="center" wrapText="1" indent="1"/>
    </xf>
    <xf numFmtId="49" fontId="12" fillId="2" borderId="0" xfId="19" applyFont="1" applyFill="1" applyBorder="1">
      <alignment horizontal="center" vertical="center" wrapText="1"/>
    </xf>
    <xf numFmtId="0" fontId="12" fillId="2" borderId="0" xfId="30" applyFont="1" applyFill="1" applyBorder="1">
      <alignment horizontal="left" vertical="center" wrapText="1" indent="1"/>
    </xf>
    <xf numFmtId="166" fontId="12" fillId="2" borderId="0" xfId="53" applyFont="1" applyFill="1" applyBorder="1">
      <alignment horizontal="center" vertical="center" wrapText="1"/>
    </xf>
    <xf numFmtId="4" fontId="12" fillId="2" borderId="0" xfId="22" applyFont="1" applyFill="1" applyBorder="1" applyAlignment="1">
      <alignment horizontal="center" vertical="center" wrapText="1"/>
    </xf>
    <xf numFmtId="49" fontId="12" fillId="2" borderId="3" xfId="19" applyFont="1" applyFill="1" applyBorder="1">
      <alignment horizontal="center" vertical="center" wrapText="1"/>
    </xf>
    <xf numFmtId="2" fontId="12" fillId="2" borderId="3" xfId="10" applyNumberFormat="1" applyFont="1" applyFill="1" applyBorder="1">
      <alignment horizontal="center" vertical="center" wrapText="1"/>
    </xf>
    <xf numFmtId="0" fontId="12" fillId="2" borderId="3" xfId="15" applyFont="1" applyFill="1" applyBorder="1" applyAlignment="1">
      <alignment horizontal="left" vertical="center" wrapText="1"/>
    </xf>
    <xf numFmtId="4" fontId="12" fillId="2" borderId="3" xfId="55" applyFont="1" applyFill="1" applyBorder="1" applyAlignment="1">
      <alignment horizontal="center" vertical="center" wrapText="1"/>
      <protection locked="0"/>
    </xf>
    <xf numFmtId="0" fontId="12" fillId="2" borderId="3" xfId="0" applyFont="1" applyFill="1" applyBorder="1" applyAlignment="1">
      <alignment horizontal="left" vertical="top"/>
    </xf>
    <xf numFmtId="2" fontId="12" fillId="2" borderId="3" xfId="0" applyNumberFormat="1" applyFont="1" applyFill="1" applyBorder="1" applyAlignment="1">
      <alignment horizontal="center" vertical="center" wrapText="1"/>
    </xf>
    <xf numFmtId="0" fontId="12" fillId="2" borderId="3" xfId="14" applyFont="1" applyFill="1" applyBorder="1">
      <alignment horizontal="center" vertical="center" wrapText="1"/>
    </xf>
    <xf numFmtId="0" fontId="12" fillId="2" borderId="3" xfId="34" applyFont="1" applyFill="1" applyBorder="1">
      <alignment horizontal="center" vertical="center"/>
    </xf>
    <xf numFmtId="49" fontId="12" fillId="2" borderId="3" xfId="38" applyFont="1" applyFill="1" applyBorder="1">
      <alignment horizontal="center" vertical="center"/>
    </xf>
    <xf numFmtId="164" fontId="12" fillId="2" borderId="3" xfId="41" applyFont="1" applyFill="1" applyBorder="1">
      <alignment horizontal="center" vertical="center"/>
    </xf>
    <xf numFmtId="4" fontId="12" fillId="2" borderId="3" xfId="40" applyFont="1" applyFill="1" applyBorder="1" applyAlignment="1">
      <alignment horizontal="center" vertical="center" wrapText="1"/>
    </xf>
    <xf numFmtId="164" fontId="12" fillId="2" borderId="3" xfId="41" applyFont="1" applyFill="1" applyBorder="1" applyAlignment="1">
      <alignment horizontal="center" vertical="center" wrapText="1"/>
    </xf>
    <xf numFmtId="0" fontId="12" fillId="2" borderId="0" xfId="21" applyFont="1" applyFill="1" applyBorder="1">
      <alignment horizontal="center" vertical="center"/>
    </xf>
    <xf numFmtId="164" fontId="12" fillId="2" borderId="0" xfId="41" applyFont="1" applyFill="1" applyBorder="1" applyAlignment="1">
      <alignment horizontal="center" vertical="center" wrapText="1"/>
    </xf>
    <xf numFmtId="4" fontId="12" fillId="2" borderId="0" xfId="40" applyFont="1" applyFill="1" applyBorder="1" applyAlignment="1">
      <alignment horizontal="center" vertical="center" wrapText="1"/>
    </xf>
    <xf numFmtId="0" fontId="14" fillId="2" borderId="14" xfId="57" applyFont="1" applyFill="1" applyBorder="1"/>
    <xf numFmtId="0" fontId="14" fillId="2" borderId="0" xfId="57" applyFont="1" applyFill="1" applyBorder="1"/>
    <xf numFmtId="0" fontId="14" fillId="2" borderId="14" xfId="58" applyFont="1" applyFill="1" applyBorder="1">
      <alignment wrapText="1"/>
    </xf>
    <xf numFmtId="0" fontId="14" fillId="2" borderId="0" xfId="58" applyFont="1" applyFill="1" applyBorder="1">
      <alignment wrapText="1"/>
    </xf>
    <xf numFmtId="0" fontId="12" fillId="2" borderId="3" xfId="45" applyFont="1" applyFill="1" applyBorder="1">
      <alignment horizontal="left" vertical="center" wrapText="1"/>
    </xf>
    <xf numFmtId="4" fontId="12" fillId="2" borderId="3" xfId="59" applyFont="1" applyFill="1" applyBorder="1" applyAlignment="1">
      <alignment horizontal="center" vertical="center" wrapText="1"/>
      <protection locked="0"/>
    </xf>
    <xf numFmtId="49" fontId="12" fillId="2" borderId="3" xfId="1" applyNumberFormat="1" applyFont="1" applyFill="1" applyBorder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" fillId="2" borderId="0" xfId="1" applyFont="1" applyFill="1" applyBorder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65" fontId="12" fillId="2" borderId="3" xfId="0" applyNumberFormat="1" applyFont="1" applyFill="1" applyBorder="1" applyAlignment="1">
      <alignment horizontal="center" vertical="center"/>
    </xf>
    <xf numFmtId="2" fontId="12" fillId="2" borderId="3" xfId="0" applyNumberFormat="1" applyFont="1" applyFill="1" applyBorder="1" applyAlignment="1">
      <alignment horizontal="center" vertical="center"/>
    </xf>
    <xf numFmtId="49" fontId="12" fillId="2" borderId="3" xfId="1" applyNumberFormat="1" applyFont="1" applyFill="1" applyBorder="1" applyAlignment="1">
      <alignment horizontal="left" vertical="center" wrapText="1"/>
    </xf>
    <xf numFmtId="0" fontId="12" fillId="2" borderId="3" xfId="1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top"/>
    </xf>
    <xf numFmtId="0" fontId="1" fillId="2" borderId="14" xfId="0" applyFont="1" applyFill="1" applyBorder="1" applyAlignment="1">
      <alignment horizontal="center" vertical="top" wrapText="1"/>
    </xf>
    <xf numFmtId="0" fontId="12" fillId="2" borderId="3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vertical="top"/>
    </xf>
    <xf numFmtId="0" fontId="5" fillId="2" borderId="2" xfId="1" applyFont="1" applyFill="1" applyBorder="1">
      <alignment horizontal="center" vertical="center" wrapText="1"/>
    </xf>
    <xf numFmtId="0" fontId="6" fillId="2" borderId="3" xfId="2" applyFont="1" applyFill="1" applyBorder="1">
      <alignment horizontal="center" vertical="center"/>
    </xf>
    <xf numFmtId="0" fontId="6" fillId="2" borderId="3" xfId="3" applyFont="1" applyFill="1" applyBorder="1">
      <alignment horizontal="right" vertical="center" wrapText="1" indent="1"/>
    </xf>
    <xf numFmtId="0" fontId="6" fillId="2" borderId="3" xfId="4" applyFont="1" applyFill="1" applyBorder="1">
      <alignment horizontal="right" vertical="center" wrapText="1" indent="1"/>
    </xf>
    <xf numFmtId="0" fontId="1" fillId="2" borderId="3" xfId="5" applyFont="1" applyFill="1" applyBorder="1">
      <alignment horizontal="center" vertical="center" wrapText="1"/>
    </xf>
    <xf numFmtId="0" fontId="1" fillId="2" borderId="3" xfId="6" applyFont="1" applyFill="1" applyBorder="1">
      <alignment horizontal="right" vertical="center" wrapText="1" indent="1"/>
    </xf>
    <xf numFmtId="0" fontId="1" fillId="2" borderId="3" xfId="7" applyFont="1" applyFill="1" applyBorder="1">
      <alignment horizontal="right" vertical="center" wrapText="1" indent="1"/>
    </xf>
    <xf numFmtId="0" fontId="1" fillId="2" borderId="3" xfId="20" applyFont="1" applyFill="1" applyBorder="1">
      <alignment horizontal="left" vertical="center" wrapText="1"/>
    </xf>
    <xf numFmtId="0" fontId="1" fillId="2" borderId="3" xfId="8" applyFont="1" applyFill="1" applyBorder="1">
      <alignment horizontal="center" vertical="center"/>
    </xf>
    <xf numFmtId="0" fontId="6" fillId="2" borderId="3" xfId="1" applyFont="1" applyFill="1" applyBorder="1">
      <alignment horizontal="center" vertical="center" wrapText="1"/>
    </xf>
    <xf numFmtId="0" fontId="1" fillId="2" borderId="3" xfId="10" applyFont="1" applyFill="1" applyBorder="1">
      <alignment horizontal="center" vertical="center" wrapText="1"/>
    </xf>
    <xf numFmtId="0" fontId="1" fillId="2" borderId="3" xfId="11" applyFont="1" applyFill="1" applyBorder="1">
      <alignment horizontal="center" vertical="center" wrapText="1"/>
    </xf>
    <xf numFmtId="0" fontId="1" fillId="2" borderId="3" xfId="12" applyFont="1" applyFill="1" applyBorder="1">
      <alignment horizontal="center" vertical="center" wrapText="1"/>
    </xf>
    <xf numFmtId="0" fontId="1" fillId="2" borderId="3" xfId="15" applyFont="1" applyFill="1" applyBorder="1">
      <alignment horizontal="center" vertical="center" wrapText="1"/>
    </xf>
    <xf numFmtId="0" fontId="1" fillId="2" borderId="3" xfId="16" applyFont="1" applyFill="1" applyBorder="1">
      <alignment horizontal="center" vertical="center" wrapText="1"/>
    </xf>
    <xf numFmtId="0" fontId="1" fillId="2" borderId="3" xfId="13" applyFont="1" applyFill="1" applyBorder="1">
      <alignment horizontal="center" vertical="center" wrapText="1"/>
    </xf>
    <xf numFmtId="0" fontId="1" fillId="2" borderId="3" xfId="17" applyFont="1" applyFill="1" applyBorder="1">
      <alignment horizontal="center" vertical="center" wrapText="1"/>
    </xf>
    <xf numFmtId="0" fontId="1" fillId="2" borderId="3" xfId="14" applyFont="1" applyFill="1" applyBorder="1">
      <alignment horizontal="center" vertical="center" wrapText="1"/>
    </xf>
    <xf numFmtId="49" fontId="1" fillId="2" borderId="3" xfId="30" applyNumberFormat="1" applyFont="1" applyFill="1" applyBorder="1">
      <alignment horizontal="left" vertical="center" wrapText="1" indent="1"/>
    </xf>
    <xf numFmtId="49" fontId="1" fillId="2" borderId="3" xfId="31" applyNumberFormat="1" applyFont="1" applyFill="1" applyBorder="1">
      <alignment horizontal="left" vertical="center" wrapText="1" indent="1"/>
    </xf>
    <xf numFmtId="0" fontId="1" fillId="2" borderId="3" xfId="24" applyFont="1" applyFill="1" applyBorder="1">
      <alignment horizontal="left" vertical="center" wrapText="1"/>
    </xf>
    <xf numFmtId="0" fontId="1" fillId="2" borderId="3" xfId="25" applyFont="1" applyFill="1" applyBorder="1">
      <alignment horizontal="center" vertical="center"/>
    </xf>
    <xf numFmtId="0" fontId="1" fillId="2" borderId="3" xfId="26" applyFont="1" applyFill="1" applyBorder="1">
      <alignment horizontal="center" vertical="center"/>
    </xf>
    <xf numFmtId="0" fontId="1" fillId="2" borderId="3" xfId="27" applyFont="1" applyFill="1" applyBorder="1">
      <alignment horizontal="center" vertical="center"/>
    </xf>
    <xf numFmtId="0" fontId="1" fillId="2" borderId="3" xfId="28" applyFont="1" applyFill="1" applyBorder="1">
      <alignment horizontal="center" vertical="center"/>
    </xf>
    <xf numFmtId="0" fontId="6" fillId="2" borderId="3" xfId="32" applyFont="1" applyFill="1" applyBorder="1" applyAlignment="1">
      <alignment horizontal="center" vertical="center"/>
    </xf>
    <xf numFmtId="49" fontId="1" fillId="2" borderId="3" xfId="19" applyFont="1" applyFill="1" applyBorder="1">
      <alignment horizontal="center" vertical="center" wrapText="1"/>
    </xf>
    <xf numFmtId="0" fontId="1" fillId="2" borderId="3" xfId="15" applyFont="1" applyFill="1" applyBorder="1" applyAlignment="1">
      <alignment vertical="center" wrapText="1"/>
    </xf>
    <xf numFmtId="49" fontId="1" fillId="2" borderId="3" xfId="19" applyFont="1" applyFill="1" applyBorder="1" applyAlignment="1">
      <alignment horizontal="left" vertical="center" wrapText="1"/>
    </xf>
    <xf numFmtId="49" fontId="1" fillId="2" borderId="0" xfId="19" applyFont="1" applyFill="1" applyBorder="1">
      <alignment horizontal="center" vertical="center" wrapText="1"/>
    </xf>
    <xf numFmtId="0" fontId="1" fillId="2" borderId="3" xfId="30" applyFont="1" applyFill="1" applyBorder="1">
      <alignment horizontal="left" vertical="center" wrapText="1" indent="1"/>
    </xf>
    <xf numFmtId="0" fontId="1" fillId="2" borderId="3" xfId="31" applyFont="1" applyFill="1" applyBorder="1">
      <alignment horizontal="left" vertical="center" wrapText="1" indent="1"/>
    </xf>
    <xf numFmtId="0" fontId="1" fillId="2" borderId="3" xfId="33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 wrapText="1"/>
    </xf>
    <xf numFmtId="0" fontId="1" fillId="2" borderId="3" xfId="35" applyFont="1" applyFill="1" applyBorder="1">
      <alignment horizontal="left" vertical="center"/>
    </xf>
    <xf numFmtId="0" fontId="1" fillId="2" borderId="3" xfId="36" applyFont="1" applyFill="1" applyBorder="1">
      <alignment horizontal="left" vertical="center"/>
    </xf>
    <xf numFmtId="0" fontId="1" fillId="2" borderId="3" xfId="42" applyFont="1" applyFill="1" applyBorder="1">
      <alignment horizontal="left" vertical="center"/>
    </xf>
    <xf numFmtId="0" fontId="1" fillId="2" borderId="3" xfId="21" applyFont="1" applyFill="1" applyBorder="1">
      <alignment horizontal="center" vertical="center"/>
    </xf>
    <xf numFmtId="49" fontId="1" fillId="2" borderId="0" xfId="21" applyNumberFormat="1" applyFont="1" applyFill="1" applyBorder="1">
      <alignment horizontal="center" vertical="center"/>
    </xf>
    <xf numFmtId="0" fontId="1" fillId="2" borderId="3" xfId="43" applyFont="1" applyFill="1" applyBorder="1">
      <alignment horizontal="left" wrapText="1" indent="1"/>
    </xf>
    <xf numFmtId="0" fontId="1" fillId="2" borderId="3" xfId="44" applyFont="1" applyFill="1" applyBorder="1">
      <alignment horizontal="left" wrapText="1" indent="1"/>
    </xf>
    <xf numFmtId="0" fontId="1" fillId="2" borderId="3" xfId="45" applyFont="1" applyFill="1" applyBorder="1">
      <alignment horizontal="left" vertical="center" wrapText="1"/>
    </xf>
    <xf numFmtId="0" fontId="1" fillId="2" borderId="3" xfId="47" applyFont="1" applyFill="1" applyBorder="1">
      <alignment horizontal="left" vertical="center" wrapText="1" indent="1"/>
    </xf>
    <xf numFmtId="0" fontId="1" fillId="2" borderId="3" xfId="48" applyFont="1" applyFill="1" applyBorder="1">
      <alignment horizontal="left" vertical="center" wrapText="1"/>
    </xf>
    <xf numFmtId="0" fontId="1" fillId="2" borderId="3" xfId="49" applyFont="1" applyFill="1" applyBorder="1">
      <alignment horizontal="left" vertical="center" wrapText="1" indent="1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top"/>
    </xf>
    <xf numFmtId="49" fontId="1" fillId="2" borderId="14" xfId="1" applyNumberFormat="1" applyFont="1" applyFill="1" applyBorder="1" applyAlignment="1">
      <alignment horizontal="left" vertical="center" wrapText="1"/>
    </xf>
    <xf numFmtId="49" fontId="1" fillId="2" borderId="15" xfId="1" applyNumberFormat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1" fillId="2" borderId="3" xfId="1" applyNumberFormat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vertical="top" wrapText="1"/>
    </xf>
    <xf numFmtId="0" fontId="1" fillId="2" borderId="3" xfId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wrapText="1"/>
    </xf>
    <xf numFmtId="0" fontId="5" fillId="2" borderId="2" xfId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0" fontId="11" fillId="2" borderId="3" xfId="3" applyFont="1" applyFill="1" applyBorder="1">
      <alignment horizontal="right" vertical="center" wrapText="1" indent="1"/>
    </xf>
    <xf numFmtId="0" fontId="11" fillId="2" borderId="3" xfId="4" applyFont="1" applyFill="1" applyBorder="1">
      <alignment horizontal="right" vertical="center" wrapText="1" indent="1"/>
    </xf>
    <xf numFmtId="0" fontId="1" fillId="2" borderId="3" xfId="5" applyFont="1" applyFill="1" applyBorder="1" applyAlignment="1">
      <alignment horizontal="center" vertical="center" wrapText="1"/>
    </xf>
    <xf numFmtId="0" fontId="12" fillId="2" borderId="3" xfId="6" applyFont="1" applyFill="1" applyBorder="1">
      <alignment horizontal="right" vertical="center" wrapText="1" indent="1"/>
    </xf>
    <xf numFmtId="0" fontId="12" fillId="2" borderId="3" xfId="7" applyFont="1" applyFill="1" applyBorder="1">
      <alignment horizontal="right" vertical="center" wrapText="1" indent="1"/>
    </xf>
    <xf numFmtId="0" fontId="12" fillId="2" borderId="3" xfId="5" applyFont="1" applyFill="1" applyBorder="1" applyAlignment="1">
      <alignment horizontal="center" vertical="center" wrapText="1"/>
    </xf>
    <xf numFmtId="0" fontId="12" fillId="2" borderId="3" xfId="8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 wrapText="1"/>
    </xf>
    <xf numFmtId="0" fontId="12" fillId="2" borderId="3" xfId="10" applyFont="1" applyFill="1" applyBorder="1">
      <alignment horizontal="center" vertical="center" wrapText="1"/>
    </xf>
    <xf numFmtId="0" fontId="12" fillId="2" borderId="3" xfId="11" applyFont="1" applyFill="1" applyBorder="1">
      <alignment horizontal="center" vertical="center" wrapText="1"/>
    </xf>
    <xf numFmtId="0" fontId="12" fillId="2" borderId="3" xfId="15" applyFont="1" applyFill="1" applyBorder="1">
      <alignment horizontal="center" vertical="center" wrapText="1"/>
    </xf>
    <xf numFmtId="0" fontId="12" fillId="2" borderId="3" xfId="13" applyFont="1" applyFill="1" applyBorder="1">
      <alignment horizontal="center" vertical="center" wrapText="1"/>
    </xf>
    <xf numFmtId="0" fontId="12" fillId="2" borderId="3" xfId="17" applyFont="1" applyFill="1" applyBorder="1">
      <alignment horizontal="center" vertical="center" wrapText="1"/>
    </xf>
    <xf numFmtId="0" fontId="12" fillId="2" borderId="3" xfId="14" applyFont="1" applyFill="1" applyBorder="1" applyAlignment="1">
      <alignment horizontal="center" vertical="center" wrapText="1"/>
    </xf>
    <xf numFmtId="0" fontId="12" fillId="2" borderId="3" xfId="33" applyFont="1" applyFill="1" applyBorder="1" applyAlignment="1">
      <alignment horizontal="center" vertical="center" wrapText="1"/>
    </xf>
    <xf numFmtId="0" fontId="12" fillId="2" borderId="3" xfId="21" applyFont="1" applyFill="1" applyBorder="1">
      <alignment horizontal="center" vertical="center"/>
    </xf>
    <xf numFmtId="0" fontId="12" fillId="2" borderId="3" xfId="25" applyFont="1" applyFill="1" applyBorder="1">
      <alignment horizontal="center" vertical="center"/>
    </xf>
    <xf numFmtId="0" fontId="12" fillId="2" borderId="3" xfId="27" applyFont="1" applyFill="1" applyBorder="1">
      <alignment horizontal="center" vertical="center"/>
    </xf>
    <xf numFmtId="49" fontId="12" fillId="2" borderId="2" xfId="19" applyFont="1" applyFill="1" applyBorder="1">
      <alignment horizontal="center" vertical="center" wrapText="1"/>
    </xf>
    <xf numFmtId="49" fontId="12" fillId="2" borderId="3" xfId="19" applyFont="1" applyFill="1" applyBorder="1">
      <alignment horizontal="center" vertical="center" wrapText="1"/>
    </xf>
    <xf numFmtId="0" fontId="11" fillId="2" borderId="3" xfId="32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1" fillId="2" borderId="3" xfId="2" applyFont="1" applyFill="1" applyBorder="1" applyAlignment="1">
      <alignment horizontal="center" vertical="center" wrapText="1"/>
    </xf>
    <xf numFmtId="0" fontId="12" fillId="2" borderId="3" xfId="14" applyFont="1" applyFill="1" applyBorder="1">
      <alignment horizontal="center" vertical="center" wrapText="1"/>
    </xf>
    <xf numFmtId="0" fontId="12" fillId="2" borderId="3" xfId="33" applyFont="1" applyFill="1" applyBorder="1">
      <alignment horizontal="center" vertical="center" wrapText="1"/>
    </xf>
    <xf numFmtId="0" fontId="1" fillId="2" borderId="0" xfId="1" applyFont="1" applyFill="1" applyBorder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2" fillId="2" borderId="3" xfId="35" applyFont="1" applyFill="1" applyBorder="1" applyAlignment="1">
      <alignment horizontal="center" vertical="center"/>
    </xf>
    <xf numFmtId="0" fontId="12" fillId="2" borderId="0" xfId="21" applyFont="1" applyFill="1" applyBorder="1">
      <alignment horizontal="center" vertical="center"/>
    </xf>
    <xf numFmtId="0" fontId="12" fillId="2" borderId="3" xfId="1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top"/>
    </xf>
    <xf numFmtId="0" fontId="12" fillId="2" borderId="3" xfId="0" applyFont="1" applyFill="1" applyBorder="1" applyAlignment="1">
      <alignment horizontal="center" vertical="center" wrapText="1"/>
    </xf>
    <xf numFmtId="49" fontId="12" fillId="2" borderId="3" xfId="1" applyNumberFormat="1" applyFont="1" applyFill="1" applyBorder="1" applyAlignment="1">
      <alignment horizontal="left" vertical="center" wrapText="1"/>
    </xf>
    <xf numFmtId="49" fontId="12" fillId="2" borderId="3" xfId="0" applyNumberFormat="1" applyFont="1" applyFill="1" applyBorder="1" applyAlignment="1">
      <alignment horizontal="center" vertical="center" wrapText="1"/>
    </xf>
    <xf numFmtId="4" fontId="12" fillId="2" borderId="3" xfId="0" applyNumberFormat="1" applyFont="1" applyFill="1" applyBorder="1" applyAlignment="1">
      <alignment horizontal="center" vertical="top" wrapText="1"/>
    </xf>
    <xf numFmtId="0" fontId="12" fillId="2" borderId="3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/>
    </xf>
    <xf numFmtId="0" fontId="12" fillId="2" borderId="3" xfId="0" applyFont="1" applyFill="1" applyBorder="1" applyAlignment="1">
      <alignment horizontal="left" vertical="top" wrapText="1"/>
    </xf>
  </cellXfs>
  <cellStyles count="60">
    <cellStyle name="s1082" xfId="23"/>
    <cellStyle name="s1582" xfId="59"/>
    <cellStyle name="s1586" xfId="22"/>
    <cellStyle name="s173" xfId="14"/>
    <cellStyle name="s1778" xfId="32"/>
    <cellStyle name="s1800" xfId="55"/>
    <cellStyle name="s181" xfId="40"/>
    <cellStyle name="s1932" xfId="27"/>
    <cellStyle name="s1946" xfId="43"/>
    <cellStyle name="s1974" xfId="36"/>
    <cellStyle name="s1984" xfId="46"/>
    <cellStyle name="s2098" xfId="25"/>
    <cellStyle name="s231" xfId="10"/>
    <cellStyle name="s2585" xfId="28"/>
    <cellStyle name="s2693" xfId="2"/>
    <cellStyle name="s2694" xfId="3"/>
    <cellStyle name="s2695" xfId="4"/>
    <cellStyle name="s27" xfId="19"/>
    <cellStyle name="s2700" xfId="18"/>
    <cellStyle name="s2701" xfId="26"/>
    <cellStyle name="s2704" xfId="54"/>
    <cellStyle name="s2705" xfId="29"/>
    <cellStyle name="s2706" xfId="53"/>
    <cellStyle name="s2709" xfId="39"/>
    <cellStyle name="s2710" xfId="41"/>
    <cellStyle name="s2715" xfId="57"/>
    <cellStyle name="s2716" xfId="42"/>
    <cellStyle name="s2717" xfId="44"/>
    <cellStyle name="s2718" xfId="58"/>
    <cellStyle name="s37" xfId="21"/>
    <cellStyle name="s38" xfId="38"/>
    <cellStyle name="s43" xfId="9"/>
    <cellStyle name="s436" xfId="6"/>
    <cellStyle name="s437" xfId="7"/>
    <cellStyle name="s503" xfId="13"/>
    <cellStyle name="s57" xfId="8"/>
    <cellStyle name="s58" xfId="51"/>
    <cellStyle name="s609" xfId="52"/>
    <cellStyle name="s69" xfId="30"/>
    <cellStyle name="s704" xfId="45"/>
    <cellStyle name="s724" xfId="34"/>
    <cellStyle name="s733" xfId="33"/>
    <cellStyle name="s736" xfId="16"/>
    <cellStyle name="s737" xfId="11"/>
    <cellStyle name="s741" xfId="50"/>
    <cellStyle name="s747" xfId="17"/>
    <cellStyle name="s749" xfId="15"/>
    <cellStyle name="s760" xfId="20"/>
    <cellStyle name="s761" xfId="48"/>
    <cellStyle name="s77" xfId="49"/>
    <cellStyle name="s799" xfId="56"/>
    <cellStyle name="s805" xfId="1"/>
    <cellStyle name="s806" xfId="12"/>
    <cellStyle name="s864" xfId="37"/>
    <cellStyle name="s880" xfId="35"/>
    <cellStyle name="s89" xfId="47"/>
    <cellStyle name="s90" xfId="31"/>
    <cellStyle name="s970" xfId="5"/>
    <cellStyle name="s995" xfId="2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CALC.TARIFF.WATER.EIAS%20&#1059;&#1085;&#1080;&#1074;&#1077;&#1088;&#1089;&#1072;&#1083;_expor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72;&#1089;&#1095;&#1077;&#1090;%20&#1042;&#1057;%20&#1085;&#1072;%202024-2027%20&#1054;&#1054;&#1054;%20&#1059;&#1057;%2030012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72;&#1089;&#1095;&#1077;&#1090;%20&#1042;&#1054;%20&#1085;&#1072;%202024-2027%20&#1054;&#1054;&#1054;%20&#1059;&#1057;%202901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>
        <row r="86">
          <cell r="AB86"/>
          <cell r="AC86"/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/>
          <cell r="AC88"/>
        </row>
        <row r="89">
          <cell r="X89" t="str">
            <v>1ХВС::1.1</v>
          </cell>
          <cell r="Y89" t="str">
            <v>1ХВС</v>
          </cell>
          <cell r="AB89"/>
          <cell r="AC89"/>
        </row>
        <row r="90">
          <cell r="X90" t="str">
            <v>1ХВС::1.1</v>
          </cell>
          <cell r="Y90" t="str">
            <v>1ХВС</v>
          </cell>
          <cell r="AB90"/>
          <cell r="AC90"/>
        </row>
        <row r="91">
          <cell r="X91" t="str">
            <v>1ХВС::1.1</v>
          </cell>
          <cell r="Y91" t="str">
            <v>1ХВС</v>
          </cell>
          <cell r="AB91"/>
          <cell r="AC91"/>
        </row>
        <row r="92">
          <cell r="X92" t="str">
            <v>1ХВС::1.1</v>
          </cell>
          <cell r="Y92" t="str">
            <v>1ХВС</v>
          </cell>
          <cell r="AB92"/>
          <cell r="AC92"/>
        </row>
        <row r="93">
          <cell r="X93" t="str">
            <v>1ХВС::1.1</v>
          </cell>
          <cell r="Y93" t="str">
            <v>1ХВС</v>
          </cell>
          <cell r="AB93"/>
          <cell r="AC93"/>
        </row>
        <row r="94">
          <cell r="X94" t="str">
            <v>1ХВС::1.1</v>
          </cell>
          <cell r="Y94" t="str">
            <v>1ХВС</v>
          </cell>
          <cell r="AB94"/>
          <cell r="AC94"/>
        </row>
        <row r="95">
          <cell r="X95" t="str">
            <v>1ХВС::1.1</v>
          </cell>
          <cell r="Y95" t="str">
            <v>1ХВС</v>
          </cell>
          <cell r="AB95"/>
          <cell r="AC95"/>
        </row>
        <row r="96">
          <cell r="X96" t="str">
            <v>1ХВС::1.1</v>
          </cell>
          <cell r="Y96" t="str">
            <v>1ХВС</v>
          </cell>
          <cell r="AB96"/>
          <cell r="AC96"/>
        </row>
        <row r="97">
          <cell r="Y97" t="str">
            <v>1ХВС</v>
          </cell>
          <cell r="AB97"/>
          <cell r="AC97"/>
        </row>
        <row r="98">
          <cell r="Y98" t="str">
            <v>1ХВС</v>
          </cell>
          <cell r="AB98"/>
          <cell r="AC98"/>
        </row>
        <row r="99">
          <cell r="AB99"/>
          <cell r="AC99"/>
        </row>
        <row r="100">
          <cell r="AB100"/>
          <cell r="AC100"/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  <sheetName val="Черновик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6">
          <cell r="AC86"/>
        </row>
        <row r="87">
          <cell r="X87" t="str">
            <v>1ВО::1.1</v>
          </cell>
          <cell r="Y87" t="str">
            <v>1ВО</v>
          </cell>
          <cell r="AC87" t="str">
            <v>Тариф на транспортировку сточных вод</v>
          </cell>
          <cell r="AF87" t="str">
            <v>Без дифференциации</v>
          </cell>
        </row>
        <row r="88">
          <cell r="Y88" t="str">
            <v>1ВО</v>
          </cell>
          <cell r="AC88"/>
          <cell r="AF88"/>
        </row>
        <row r="89">
          <cell r="Y89" t="str">
            <v>1ВО</v>
          </cell>
          <cell r="AC89"/>
          <cell r="AF89"/>
        </row>
        <row r="90">
          <cell r="AC90"/>
          <cell r="AF90"/>
        </row>
        <row r="91">
          <cell r="AC91"/>
          <cell r="AF91"/>
        </row>
        <row r="93">
          <cell r="Y93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>
        <row r="2">
          <cell r="DG2" t="str">
            <v>Версия организации</v>
          </cell>
        </row>
        <row r="3">
          <cell r="DG3" t="str">
            <v>Версия регулятора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тарифа мет. инд. 5 лет"/>
      <sheetName val="Расчет КиН (ХВ питьев.)"/>
      <sheetName val="ПП к решению"/>
      <sheetName val="ПП к ЭЗ"/>
      <sheetName val="КиН из заключения"/>
      <sheetName val="Тарифы и ДПР"/>
    </sheetNames>
    <sheetDataSet>
      <sheetData sheetId="0">
        <row r="18">
          <cell r="W18">
            <v>41.36</v>
          </cell>
        </row>
        <row r="23">
          <cell r="W23">
            <v>0</v>
          </cell>
          <cell r="AB23">
            <v>0</v>
          </cell>
          <cell r="AG23">
            <v>0</v>
          </cell>
          <cell r="AL23">
            <v>0</v>
          </cell>
        </row>
        <row r="25">
          <cell r="W25">
            <v>0</v>
          </cell>
        </row>
        <row r="26">
          <cell r="W26">
            <v>0</v>
          </cell>
        </row>
        <row r="27">
          <cell r="W27">
            <v>47.06</v>
          </cell>
        </row>
        <row r="28">
          <cell r="W28">
            <v>195.57999999999998</v>
          </cell>
        </row>
        <row r="29">
          <cell r="W29">
            <v>6927.1352297062658</v>
          </cell>
          <cell r="AB29">
            <v>7145.89416026039</v>
          </cell>
          <cell r="AG29">
            <v>7357.4126274040973</v>
          </cell>
          <cell r="AL29">
            <v>7575.192041175259</v>
          </cell>
        </row>
        <row r="30">
          <cell r="W30">
            <v>0</v>
          </cell>
          <cell r="AB30">
            <v>0</v>
          </cell>
          <cell r="AG30">
            <v>0</v>
          </cell>
          <cell r="AL30">
            <v>0</v>
          </cell>
        </row>
        <row r="34">
          <cell r="AB34">
            <v>0</v>
          </cell>
          <cell r="AG34">
            <v>0</v>
          </cell>
          <cell r="AL34">
            <v>0</v>
          </cell>
        </row>
        <row r="35">
          <cell r="W35">
            <v>4626.9735069785856</v>
          </cell>
          <cell r="AB35">
            <v>4773.0933303289703</v>
          </cell>
          <cell r="AG35">
            <v>4914.3768929067073</v>
          </cell>
          <cell r="AL35">
            <v>5059.8424489367462</v>
          </cell>
        </row>
        <row r="41">
          <cell r="AB41">
            <v>281.10166343724467</v>
          </cell>
          <cell r="AG41">
            <v>289.42227267498714</v>
          </cell>
          <cell r="AL41">
            <v>297.98917194616678</v>
          </cell>
        </row>
        <row r="45">
          <cell r="AB45">
            <v>84.892702358047885</v>
          </cell>
          <cell r="AG45">
            <v>87.40552634784612</v>
          </cell>
          <cell r="AL45">
            <v>89.99272992774236</v>
          </cell>
        </row>
        <row r="51">
          <cell r="W51">
            <v>0</v>
          </cell>
          <cell r="AB51">
            <v>0</v>
          </cell>
          <cell r="AG51">
            <v>0</v>
          </cell>
          <cell r="AL51">
            <v>0</v>
          </cell>
        </row>
        <row r="54">
          <cell r="AB54">
            <v>0</v>
          </cell>
          <cell r="AG54">
            <v>0</v>
          </cell>
          <cell r="AL54">
            <v>0</v>
          </cell>
        </row>
        <row r="55">
          <cell r="W55">
            <v>0</v>
          </cell>
        </row>
        <row r="78">
          <cell r="W78">
            <v>465.41994400000004</v>
          </cell>
          <cell r="AB78">
            <v>479.38254232000008</v>
          </cell>
          <cell r="AG78">
            <v>491.36710587800002</v>
          </cell>
          <cell r="AL78">
            <v>503.65128352494997</v>
          </cell>
        </row>
        <row r="177">
          <cell r="W177">
            <v>15859.967417165444</v>
          </cell>
          <cell r="AB177">
            <v>16479.201944991055</v>
          </cell>
          <cell r="AG177">
            <v>16980.775111979048</v>
          </cell>
          <cell r="AL177">
            <v>17499.240666277259</v>
          </cell>
        </row>
        <row r="201">
          <cell r="V201">
            <v>1.31</v>
          </cell>
          <cell r="AB201">
            <v>1.31</v>
          </cell>
          <cell r="AG201">
            <v>1.31</v>
          </cell>
          <cell r="AL201">
            <v>1.31</v>
          </cell>
        </row>
      </sheetData>
      <sheetData sheetId="1">
        <row r="6">
          <cell r="G6">
            <v>0</v>
          </cell>
          <cell r="I6">
            <v>0</v>
          </cell>
        </row>
        <row r="8">
          <cell r="G8">
            <v>0</v>
          </cell>
          <cell r="I8">
            <v>0</v>
          </cell>
        </row>
        <row r="10">
          <cell r="G10">
            <v>0</v>
          </cell>
          <cell r="I10">
            <v>0</v>
          </cell>
        </row>
      </sheetData>
      <sheetData sheetId="2"/>
      <sheetData sheetId="3"/>
      <sheetData sheetId="4">
        <row r="5">
          <cell r="F5">
            <v>0</v>
          </cell>
          <cell r="G5">
            <v>25</v>
          </cell>
          <cell r="H5">
            <v>25</v>
          </cell>
          <cell r="I5">
            <v>25</v>
          </cell>
        </row>
        <row r="6">
          <cell r="F6">
            <v>0</v>
          </cell>
          <cell r="G6">
            <v>25</v>
          </cell>
          <cell r="H6">
            <v>25</v>
          </cell>
          <cell r="I6">
            <v>25</v>
          </cell>
        </row>
        <row r="7">
          <cell r="F7">
            <v>0</v>
          </cell>
          <cell r="G7">
            <v>2</v>
          </cell>
          <cell r="H7">
            <v>2</v>
          </cell>
          <cell r="I7">
            <v>2</v>
          </cell>
        </row>
      </sheetData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тарифа мет. инд. 5 лет"/>
      <sheetName val="Расчет КиН (полный цикл)"/>
      <sheetName val="ПП к решению"/>
      <sheetName val="ПП к ЭЗ"/>
      <sheetName val="КиН из заключения"/>
      <sheetName val="Тарифы и ДПР"/>
    </sheetNames>
    <sheetDataSet>
      <sheetData sheetId="0">
        <row r="20">
          <cell r="V20">
            <v>25</v>
          </cell>
        </row>
        <row r="21">
          <cell r="V21">
            <v>44.36</v>
          </cell>
        </row>
        <row r="22">
          <cell r="V22">
            <v>86.64</v>
          </cell>
        </row>
        <row r="26">
          <cell r="V26">
            <v>4036.9965466180138</v>
          </cell>
          <cell r="AA26">
            <v>4164.4848975602108</v>
          </cell>
          <cell r="AF26">
            <v>4287.7536505279941</v>
          </cell>
          <cell r="AK26">
            <v>4414.6711585836219</v>
          </cell>
        </row>
        <row r="27">
          <cell r="V27">
            <v>0</v>
          </cell>
          <cell r="AA27">
            <v>0</v>
          </cell>
          <cell r="AF27">
            <v>0</v>
          </cell>
          <cell r="AK27">
            <v>0</v>
          </cell>
        </row>
        <row r="31">
          <cell r="AA31">
            <v>0</v>
          </cell>
          <cell r="AF31">
            <v>0</v>
          </cell>
          <cell r="AK31">
            <v>0</v>
          </cell>
        </row>
        <row r="32">
          <cell r="V32">
            <v>2710.8939196182055</v>
          </cell>
          <cell r="AA32">
            <v>2796.5039495997489</v>
          </cell>
          <cell r="AF32">
            <v>2879.280466507902</v>
          </cell>
          <cell r="AK32">
            <v>2964.5071683165352</v>
          </cell>
        </row>
        <row r="38">
          <cell r="AA38">
            <v>320.02343222086313</v>
          </cell>
          <cell r="AF38">
            <v>329.49612581460065</v>
          </cell>
          <cell r="AK38">
            <v>339.24921113871278</v>
          </cell>
        </row>
        <row r="42">
          <cell r="AA42">
            <v>96.647076530700659</v>
          </cell>
          <cell r="AF42">
            <v>99.507829996009391</v>
          </cell>
          <cell r="AK42">
            <v>102.45326176389126</v>
          </cell>
        </row>
        <row r="48">
          <cell r="V48">
            <v>0</v>
          </cell>
          <cell r="AA48">
            <v>0</v>
          </cell>
          <cell r="AF48">
            <v>0</v>
          </cell>
          <cell r="AK48">
            <v>0</v>
          </cell>
        </row>
        <row r="51">
          <cell r="V51">
            <v>0</v>
          </cell>
          <cell r="AA51">
            <v>0</v>
          </cell>
          <cell r="AF51">
            <v>0</v>
          </cell>
          <cell r="AK51">
            <v>0</v>
          </cell>
        </row>
        <row r="75">
          <cell r="V75">
            <v>0</v>
          </cell>
          <cell r="AA75">
            <v>0</v>
          </cell>
          <cell r="AF75">
            <v>0</v>
          </cell>
          <cell r="AK75">
            <v>0</v>
          </cell>
        </row>
        <row r="173">
          <cell r="V173">
            <v>16691.074722904654</v>
          </cell>
          <cell r="AA173">
            <v>17218.178862653986</v>
          </cell>
          <cell r="AF173">
            <v>17727.836956988544</v>
          </cell>
          <cell r="AK173">
            <v>18252.580930915406</v>
          </cell>
        </row>
        <row r="197">
          <cell r="U197">
            <v>0</v>
          </cell>
          <cell r="AA197">
            <v>0</v>
          </cell>
          <cell r="AF197">
            <v>0</v>
          </cell>
          <cell r="AK197">
            <v>0</v>
          </cell>
        </row>
      </sheetData>
      <sheetData sheetId="1">
        <row r="30">
          <cell r="G30">
            <v>0</v>
          </cell>
          <cell r="I30">
            <v>0</v>
          </cell>
        </row>
      </sheetData>
      <sheetData sheetId="2">
        <row r="8">
          <cell r="F8" t="str">
            <v>Производственная программа в сфере водоотведения ООО "УржумСервис" на территории муниципального образования Уржумское городское поселение Уржумского района Кировской области на 2024-2027 годы</v>
          </cell>
        </row>
      </sheetData>
      <sheetData sheetId="3"/>
      <sheetData sheetId="4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</row>
        <row r="6">
          <cell r="E6">
            <v>1E-4</v>
          </cell>
          <cell r="F6">
            <v>1.0000000000000001E-5</v>
          </cell>
          <cell r="G6">
            <v>9.9999999999999995E-7</v>
          </cell>
          <cell r="H6">
            <v>0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2"/>
  <sheetViews>
    <sheetView topLeftCell="A16" workbookViewId="0">
      <selection activeCell="G2" sqref="G2"/>
    </sheetView>
  </sheetViews>
  <sheetFormatPr defaultRowHeight="15" outlineLevelCol="1" x14ac:dyDescent="0.25"/>
  <cols>
    <col min="1" max="1" width="8.42578125" style="1" customWidth="1"/>
    <col min="2" max="3" width="10.7109375" style="1" hidden="1" customWidth="1"/>
    <col min="4" max="4" width="8" hidden="1" customWidth="1"/>
    <col min="5" max="5" width="7.42578125" style="1" customWidth="1"/>
    <col min="6" max="6" width="39.85546875" style="1" customWidth="1"/>
    <col min="7" max="7" width="40.42578125" style="1" customWidth="1"/>
    <col min="8" max="8" width="14.140625" style="1" customWidth="1"/>
    <col min="9" max="9" width="11.42578125" style="1" customWidth="1"/>
    <col min="10" max="10" width="10.7109375" style="1" customWidth="1"/>
    <col min="11" max="11" width="11.5703125" style="1" customWidth="1"/>
    <col min="12" max="12" width="11.42578125" style="1" customWidth="1" outlineLevel="1"/>
    <col min="13" max="13" width="9.7109375" style="1" customWidth="1"/>
    <col min="14" max="14" width="28.85546875" style="1" hidden="1" customWidth="1"/>
    <col min="15" max="16384" width="9.140625" style="1"/>
  </cols>
  <sheetData>
    <row r="1" spans="2:13" ht="33" customHeight="1" x14ac:dyDescent="0.25">
      <c r="D1" s="2"/>
      <c r="I1" s="3" t="s">
        <v>0</v>
      </c>
      <c r="K1" s="3"/>
      <c r="L1" s="4"/>
    </row>
    <row r="2" spans="2:13" ht="24" customHeight="1" x14ac:dyDescent="0.25">
      <c r="D2" s="2"/>
      <c r="I2" s="3" t="s">
        <v>1</v>
      </c>
      <c r="K2" s="3"/>
      <c r="L2" s="3"/>
    </row>
    <row r="3" spans="2:13" ht="29.25" customHeight="1" x14ac:dyDescent="0.25">
      <c r="D3" s="2"/>
      <c r="I3" s="3" t="s">
        <v>2</v>
      </c>
      <c r="K3" s="3"/>
      <c r="L3" s="3"/>
    </row>
    <row r="4" spans="2:13" ht="30.75" customHeight="1" x14ac:dyDescent="0.25">
      <c r="D4" s="2"/>
      <c r="I4" s="3" t="s">
        <v>137</v>
      </c>
      <c r="K4" s="3"/>
      <c r="L4" s="3"/>
      <c r="M4" s="5"/>
    </row>
    <row r="5" spans="2:13" ht="11.25" customHeight="1" x14ac:dyDescent="0.25">
      <c r="D5" s="2"/>
      <c r="K5" s="6"/>
      <c r="L5" s="7"/>
      <c r="M5" s="5"/>
    </row>
    <row r="6" spans="2:13" x14ac:dyDescent="0.25">
      <c r="D6" s="2"/>
    </row>
    <row r="7" spans="2:13" ht="55.5" customHeight="1" x14ac:dyDescent="0.25">
      <c r="D7" s="2"/>
      <c r="E7" s="106" t="s">
        <v>134</v>
      </c>
      <c r="F7" s="106"/>
      <c r="G7" s="106"/>
      <c r="H7" s="106"/>
      <c r="I7" s="106"/>
      <c r="J7" s="106"/>
      <c r="K7" s="106"/>
      <c r="L7" s="106"/>
    </row>
    <row r="8" spans="2:13" ht="18" customHeight="1" x14ac:dyDescent="0.25">
      <c r="D8" s="2"/>
      <c r="E8" s="107" t="s">
        <v>3</v>
      </c>
      <c r="F8" s="107"/>
      <c r="G8" s="107"/>
      <c r="H8" s="107"/>
      <c r="I8" s="107"/>
      <c r="J8" s="107"/>
      <c r="K8" s="107"/>
      <c r="L8" s="107"/>
    </row>
    <row r="9" spans="2:13" x14ac:dyDescent="0.25">
      <c r="D9" s="2"/>
      <c r="E9" s="108" t="s">
        <v>4</v>
      </c>
      <c r="F9" s="109"/>
      <c r="G9" s="110" t="s">
        <v>133</v>
      </c>
      <c r="H9" s="110"/>
      <c r="I9" s="110"/>
      <c r="J9" s="110"/>
      <c r="K9" s="110"/>
      <c r="L9" s="110"/>
    </row>
    <row r="10" spans="2:13" x14ac:dyDescent="0.25">
      <c r="D10" s="2"/>
      <c r="E10" s="111" t="s">
        <v>5</v>
      </c>
      <c r="F10" s="112"/>
      <c r="G10" s="110" t="s">
        <v>6</v>
      </c>
      <c r="H10" s="110"/>
      <c r="I10" s="110"/>
      <c r="J10" s="110"/>
      <c r="K10" s="110"/>
      <c r="L10" s="110"/>
    </row>
    <row r="11" spans="2:13" x14ac:dyDescent="0.25">
      <c r="D11" s="2"/>
      <c r="E11" s="108" t="s">
        <v>7</v>
      </c>
      <c r="F11" s="109"/>
      <c r="G11" s="110" t="s">
        <v>8</v>
      </c>
      <c r="H11" s="110"/>
      <c r="I11" s="110"/>
      <c r="J11" s="110"/>
      <c r="K11" s="110"/>
      <c r="L11" s="110"/>
    </row>
    <row r="12" spans="2:13" x14ac:dyDescent="0.25">
      <c r="D12" s="2"/>
      <c r="E12" s="111" t="s">
        <v>5</v>
      </c>
      <c r="F12" s="112"/>
      <c r="G12" s="110" t="s">
        <v>9</v>
      </c>
      <c r="H12" s="110"/>
      <c r="I12" s="110"/>
      <c r="J12" s="110"/>
      <c r="K12" s="110"/>
      <c r="L12" s="110"/>
    </row>
    <row r="13" spans="2:13" x14ac:dyDescent="0.25">
      <c r="D13" s="2"/>
      <c r="E13" s="108" t="s">
        <v>10</v>
      </c>
      <c r="F13" s="108"/>
      <c r="G13" s="114" t="s">
        <v>11</v>
      </c>
      <c r="H13" s="114"/>
      <c r="I13" s="114"/>
      <c r="J13" s="114"/>
      <c r="K13" s="114"/>
      <c r="L13" s="114"/>
    </row>
    <row r="14" spans="2:13" ht="34.5" customHeight="1" x14ac:dyDescent="0.25">
      <c r="B14" s="8" t="b">
        <f>REGULATION_METHODS&lt;&gt;"Метод сравнения аналогов"</f>
        <v>1</v>
      </c>
      <c r="D14" s="2"/>
      <c r="E14" s="115" t="s">
        <v>12</v>
      </c>
      <c r="F14" s="115"/>
      <c r="G14" s="115"/>
      <c r="H14" s="115"/>
      <c r="I14" s="115"/>
      <c r="J14" s="115"/>
      <c r="K14" s="115"/>
      <c r="L14" s="115"/>
    </row>
    <row r="15" spans="2:13" x14ac:dyDescent="0.25">
      <c r="B15" s="8" t="e">
        <f>#REF!</f>
        <v>#REF!</v>
      </c>
      <c r="D15" s="2"/>
      <c r="E15" s="116" t="s">
        <v>13</v>
      </c>
      <c r="F15" s="117" t="s">
        <v>14</v>
      </c>
      <c r="G15" s="118"/>
      <c r="H15" s="121" t="s">
        <v>15</v>
      </c>
      <c r="I15" s="123" t="s">
        <v>16</v>
      </c>
      <c r="J15" s="123"/>
      <c r="K15" s="123"/>
      <c r="L15" s="123"/>
    </row>
    <row r="16" spans="2:13" x14ac:dyDescent="0.25">
      <c r="B16" s="8" t="b">
        <f>B14</f>
        <v>1</v>
      </c>
      <c r="D16" s="2"/>
      <c r="E16" s="116"/>
      <c r="F16" s="119"/>
      <c r="G16" s="120"/>
      <c r="H16" s="122"/>
      <c r="I16" s="9" t="s">
        <v>17</v>
      </c>
      <c r="J16" s="9" t="s">
        <v>18</v>
      </c>
      <c r="K16" s="10" t="s">
        <v>19</v>
      </c>
      <c r="L16" s="11" t="s">
        <v>20</v>
      </c>
    </row>
    <row r="17" spans="1:19" ht="23.25" customHeight="1" x14ac:dyDescent="0.25">
      <c r="B17" s="8" t="e">
        <f>#REF!</f>
        <v>#REF!</v>
      </c>
      <c r="D17" s="2"/>
      <c r="E17" s="19">
        <v>1</v>
      </c>
      <c r="F17" s="113" t="s">
        <v>21</v>
      </c>
      <c r="G17" s="113"/>
      <c r="H17" s="33" t="s">
        <v>22</v>
      </c>
      <c r="I17" s="13">
        <f>'[3]Расчет тарифа мет. инд. 5 лет'!W30+'[3]Расчет тарифа мет. инд. 5 лет'!W35+'[3]Расчет тарифа мет. инд. 5 лет'!W55</f>
        <v>4626.9735069785856</v>
      </c>
      <c r="J17" s="13">
        <f>'[3]Расчет тарифа мет. инд. 5 лет'!AB30+'[3]Расчет тарифа мет. инд. 5 лет'!AB34+'[3]Расчет тарифа мет. инд. 5 лет'!AB35+'[3]Расчет тарифа мет. инд. 5 лет'!AB41+'[3]Расчет тарифа мет. инд. 5 лет'!AB45+'[3]Расчет тарифа мет. инд. 5 лет'!AB54</f>
        <v>5139.0876961242629</v>
      </c>
      <c r="K17" s="14">
        <f>'[3]Расчет тарифа мет. инд. 5 лет'!AG30+'[3]Расчет тарифа мет. инд. 5 лет'!AG34+'[3]Расчет тарифа мет. инд. 5 лет'!AG35+'[3]Расчет тарифа мет. инд. 5 лет'!AG41+'[3]Расчет тарифа мет. инд. 5 лет'!AG45+'[3]Расчет тарифа мет. инд. 5 лет'!AG54</f>
        <v>5291.2046919295399</v>
      </c>
      <c r="L17" s="14">
        <f>'[3]Расчет тарифа мет. инд. 5 лет'!AL30+'[3]Расчет тарифа мет. инд. 5 лет'!AL34+'[3]Расчет тарифа мет. инд. 5 лет'!AL35+'[3]Расчет тарифа мет. инд. 5 лет'!AL41+'[3]Расчет тарифа мет. инд. 5 лет'!AL45+'[3]Расчет тарифа мет. инд. 5 лет'!AL54</f>
        <v>5447.8243508106552</v>
      </c>
      <c r="S17" s="15"/>
    </row>
    <row r="18" spans="1:19" ht="28.5" customHeight="1" x14ac:dyDescent="0.25">
      <c r="B18" s="8" t="e">
        <f>#REF!</f>
        <v>#REF!</v>
      </c>
      <c r="D18" s="2"/>
      <c r="E18" s="19" t="s">
        <v>23</v>
      </c>
      <c r="F18" s="113" t="s">
        <v>24</v>
      </c>
      <c r="G18" s="126"/>
      <c r="H18" s="33" t="s">
        <v>22</v>
      </c>
      <c r="I18" s="13">
        <f>'[3]Расчет тарифа мет. инд. 5 лет'!W51</f>
        <v>0</v>
      </c>
      <c r="J18" s="13">
        <f>'[3]Расчет тарифа мет. инд. 5 лет'!AB51</f>
        <v>0</v>
      </c>
      <c r="K18" s="14">
        <f>'[3]Расчет тарифа мет. инд. 5 лет'!AG51</f>
        <v>0</v>
      </c>
      <c r="L18" s="14">
        <f>'[3]Расчет тарифа мет. инд. 5 лет'!AL51</f>
        <v>0</v>
      </c>
      <c r="Q18" s="16"/>
    </row>
    <row r="19" spans="1:19" x14ac:dyDescent="0.25">
      <c r="B19" s="8" t="b">
        <v>1</v>
      </c>
      <c r="D19" s="2"/>
      <c r="E19" s="107" t="s">
        <v>25</v>
      </c>
      <c r="F19" s="107"/>
      <c r="G19" s="107"/>
      <c r="H19" s="107"/>
      <c r="I19" s="107"/>
      <c r="J19" s="107"/>
      <c r="K19" s="107"/>
      <c r="L19" s="107"/>
    </row>
    <row r="20" spans="1:19" x14ac:dyDescent="0.25">
      <c r="A20" s="8"/>
      <c r="B20" s="8" t="e">
        <f>#REF!</f>
        <v>#REF!</v>
      </c>
      <c r="C20" s="8" t="e">
        <f t="array" ref="C20">INDEX([1]Тарифы!$Y$86:$Y$108,MATCH(#REF!,[1]Тарифы!$X$86:$X$108,0))</f>
        <v>#REF!</v>
      </c>
      <c r="D20" s="2"/>
      <c r="E20" s="116" t="s">
        <v>13</v>
      </c>
      <c r="F20" s="127" t="s">
        <v>26</v>
      </c>
      <c r="G20" s="128"/>
      <c r="H20" s="116" t="s">
        <v>15</v>
      </c>
      <c r="I20" s="123" t="s">
        <v>16</v>
      </c>
      <c r="J20" s="123"/>
      <c r="K20" s="123"/>
      <c r="L20" s="123"/>
    </row>
    <row r="21" spans="1:19" x14ac:dyDescent="0.25">
      <c r="B21" s="8" t="e">
        <f>B20</f>
        <v>#REF!</v>
      </c>
      <c r="D21" s="2"/>
      <c r="E21" s="116"/>
      <c r="F21" s="129"/>
      <c r="G21" s="130"/>
      <c r="H21" s="116"/>
      <c r="I21" s="9" t="s">
        <v>17</v>
      </c>
      <c r="J21" s="9" t="s">
        <v>18</v>
      </c>
      <c r="K21" s="10" t="s">
        <v>19</v>
      </c>
      <c r="L21" s="11" t="s">
        <v>20</v>
      </c>
    </row>
    <row r="22" spans="1:19" ht="12.75" customHeight="1" x14ac:dyDescent="0.25">
      <c r="B22" s="8" t="e">
        <f t="array" ref="B22">AND(#REF!,INDEX([1]Тарифы!$AC$86:$AC$108,MATCH($C20,[1]Тарифы!$Y$86:$Y$108,0))&lt;&gt;"Тариф на транспортировку воды")</f>
        <v>#REF!</v>
      </c>
      <c r="D22" s="2"/>
      <c r="E22" s="9">
        <v>1</v>
      </c>
      <c r="F22" s="113" t="s">
        <v>27</v>
      </c>
      <c r="G22" s="126"/>
      <c r="H22" s="17" t="s">
        <v>28</v>
      </c>
      <c r="I22" s="13">
        <f>'[3]Расчет тарифа мет. инд. 5 лет'!W18</f>
        <v>41.36</v>
      </c>
      <c r="J22" s="13">
        <f>I22</f>
        <v>41.36</v>
      </c>
      <c r="K22" s="13">
        <f>I22</f>
        <v>41.36</v>
      </c>
      <c r="L22" s="13">
        <f>I22</f>
        <v>41.36</v>
      </c>
    </row>
    <row r="23" spans="1:19" x14ac:dyDescent="0.25">
      <c r="B23" s="8" t="e">
        <f>#REF!</f>
        <v>#REF!</v>
      </c>
      <c r="D23" s="2"/>
      <c r="E23" s="9">
        <f>COUNT(E20:E22)+1</f>
        <v>2</v>
      </c>
      <c r="F23" s="113" t="s">
        <v>29</v>
      </c>
      <c r="G23" s="126"/>
      <c r="H23" s="17" t="s">
        <v>28</v>
      </c>
      <c r="I23" s="13">
        <f>'[3]Расчет тарифа мет. инд. 5 лет'!W23</f>
        <v>0</v>
      </c>
      <c r="J23" s="13">
        <f t="shared" ref="J23:J28" si="0">I23</f>
        <v>0</v>
      </c>
      <c r="K23" s="13">
        <f t="shared" ref="K23:K28" si="1">I23</f>
        <v>0</v>
      </c>
      <c r="L23" s="13">
        <f t="shared" ref="L23:L28" si="2">I23</f>
        <v>0</v>
      </c>
    </row>
    <row r="24" spans="1:19" x14ac:dyDescent="0.25">
      <c r="B24" s="8" t="e">
        <f>#REF!</f>
        <v>#REF!</v>
      </c>
      <c r="D24" s="2"/>
      <c r="E24" s="9">
        <f>COUNT(E20:E23)+1</f>
        <v>3</v>
      </c>
      <c r="F24" s="113" t="s">
        <v>30</v>
      </c>
      <c r="G24" s="126"/>
      <c r="H24" s="17" t="s">
        <v>28</v>
      </c>
      <c r="I24" s="13">
        <f>I25+I26+I27+I28</f>
        <v>242.64</v>
      </c>
      <c r="J24" s="13">
        <f t="shared" ref="J24:L24" si="3">J25+J26+J27+J28</f>
        <v>242.64</v>
      </c>
      <c r="K24" s="13">
        <f t="shared" si="3"/>
        <v>242.64</v>
      </c>
      <c r="L24" s="13">
        <f t="shared" si="3"/>
        <v>242.64</v>
      </c>
    </row>
    <row r="25" spans="1:19" x14ac:dyDescent="0.25">
      <c r="B25" s="8" t="e">
        <f>AND(#REF!,REGULATION_METHODS&lt;&gt;"Метод сравнения аналогов")</f>
        <v>#REF!</v>
      </c>
      <c r="D25" s="2"/>
      <c r="E25" s="18" t="s">
        <v>31</v>
      </c>
      <c r="F25" s="124" t="s">
        <v>32</v>
      </c>
      <c r="G25" s="125"/>
      <c r="H25" s="17" t="s">
        <v>28</v>
      </c>
      <c r="I25" s="13">
        <f>'[3]Расчет тарифа мет. инд. 5 лет'!W28</f>
        <v>195.57999999999998</v>
      </c>
      <c r="J25" s="13">
        <f t="shared" si="0"/>
        <v>195.57999999999998</v>
      </c>
      <c r="K25" s="13">
        <f t="shared" si="1"/>
        <v>195.57999999999998</v>
      </c>
      <c r="L25" s="13">
        <f t="shared" si="2"/>
        <v>195.57999999999998</v>
      </c>
    </row>
    <row r="26" spans="1:19" x14ac:dyDescent="0.25">
      <c r="B26" s="8" t="e">
        <f>B25</f>
        <v>#REF!</v>
      </c>
      <c r="D26" s="2"/>
      <c r="E26" s="18" t="s">
        <v>33</v>
      </c>
      <c r="F26" s="124" t="s">
        <v>34</v>
      </c>
      <c r="G26" s="125"/>
      <c r="H26" s="17" t="s">
        <v>28</v>
      </c>
      <c r="I26" s="13">
        <f>'[3]Расчет тарифа мет. инд. 5 лет'!W26</f>
        <v>0</v>
      </c>
      <c r="J26" s="13">
        <f t="shared" si="0"/>
        <v>0</v>
      </c>
      <c r="K26" s="13">
        <f t="shared" si="1"/>
        <v>0</v>
      </c>
      <c r="L26" s="13">
        <f t="shared" si="2"/>
        <v>0</v>
      </c>
    </row>
    <row r="27" spans="1:19" x14ac:dyDescent="0.25">
      <c r="B27" s="8" t="e">
        <f>B26</f>
        <v>#REF!</v>
      </c>
      <c r="D27" s="2"/>
      <c r="E27" s="18" t="s">
        <v>35</v>
      </c>
      <c r="F27" s="124" t="s">
        <v>36</v>
      </c>
      <c r="G27" s="125"/>
      <c r="H27" s="17" t="s">
        <v>28</v>
      </c>
      <c r="I27" s="13">
        <f>'[3]Расчет тарифа мет. инд. 5 лет'!W27</f>
        <v>47.06</v>
      </c>
      <c r="J27" s="13">
        <f t="shared" si="0"/>
        <v>47.06</v>
      </c>
      <c r="K27" s="13">
        <f t="shared" si="1"/>
        <v>47.06</v>
      </c>
      <c r="L27" s="13">
        <f t="shared" si="2"/>
        <v>47.06</v>
      </c>
    </row>
    <row r="28" spans="1:19" ht="10.5" customHeight="1" x14ac:dyDescent="0.25">
      <c r="B28" s="8"/>
      <c r="D28" s="2"/>
      <c r="E28" s="18" t="s">
        <v>37</v>
      </c>
      <c r="F28" s="124" t="s">
        <v>38</v>
      </c>
      <c r="G28" s="125"/>
      <c r="H28" s="17" t="s">
        <v>28</v>
      </c>
      <c r="I28" s="13">
        <f>'[3]Расчет тарифа мет. инд. 5 лет'!W25</f>
        <v>0</v>
      </c>
      <c r="J28" s="13">
        <f t="shared" si="0"/>
        <v>0</v>
      </c>
      <c r="K28" s="13">
        <f t="shared" si="1"/>
        <v>0</v>
      </c>
      <c r="L28" s="13">
        <f t="shared" si="2"/>
        <v>0</v>
      </c>
    </row>
    <row r="29" spans="1:19" x14ac:dyDescent="0.25">
      <c r="D29" s="2"/>
      <c r="E29" s="107" t="s">
        <v>39</v>
      </c>
      <c r="F29" s="107"/>
      <c r="G29" s="107"/>
      <c r="H29" s="107"/>
      <c r="I29" s="107"/>
      <c r="J29" s="107"/>
      <c r="K29" s="107"/>
      <c r="L29" s="107"/>
    </row>
    <row r="30" spans="1:19" x14ac:dyDescent="0.25">
      <c r="D30" s="2"/>
      <c r="E30" s="132" t="s">
        <v>13</v>
      </c>
      <c r="F30" s="117" t="s">
        <v>40</v>
      </c>
      <c r="G30" s="118"/>
      <c r="H30" s="116" t="s">
        <v>15</v>
      </c>
      <c r="I30" s="123" t="s">
        <v>16</v>
      </c>
      <c r="J30" s="123"/>
      <c r="K30" s="123"/>
      <c r="L30" s="123"/>
    </row>
    <row r="31" spans="1:19" x14ac:dyDescent="0.25">
      <c r="D31" s="2"/>
      <c r="E31" s="132"/>
      <c r="F31" s="119"/>
      <c r="G31" s="120"/>
      <c r="H31" s="116"/>
      <c r="I31" s="9" t="s">
        <v>17</v>
      </c>
      <c r="J31" s="9" t="s">
        <v>41</v>
      </c>
      <c r="K31" s="10" t="s">
        <v>42</v>
      </c>
      <c r="L31" s="11" t="s">
        <v>43</v>
      </c>
    </row>
    <row r="32" spans="1:19" ht="23.25" customHeight="1" x14ac:dyDescent="0.25">
      <c r="D32" s="2"/>
      <c r="E32" s="19" t="s">
        <v>44</v>
      </c>
      <c r="F32" s="113" t="s">
        <v>45</v>
      </c>
      <c r="G32" s="113"/>
      <c r="H32" s="33" t="s">
        <v>22</v>
      </c>
      <c r="I32" s="20">
        <f>'[3]Расчет тарифа мет. инд. 5 лет'!W177</f>
        <v>15859.967417165444</v>
      </c>
      <c r="J32" s="20">
        <f>'[3]Расчет тарифа мет. инд. 5 лет'!AB177</f>
        <v>16479.201944991055</v>
      </c>
      <c r="K32" s="21">
        <f>'[3]Расчет тарифа мет. инд. 5 лет'!AG177</f>
        <v>16980.775111979048</v>
      </c>
      <c r="L32" s="21">
        <f>'[3]Расчет тарифа мет. инд. 5 лет'!AL177</f>
        <v>17499.240666277259</v>
      </c>
    </row>
    <row r="33" spans="1:12" x14ac:dyDescent="0.25">
      <c r="D33" s="2"/>
      <c r="E33" s="19" t="s">
        <v>46</v>
      </c>
      <c r="F33" s="133" t="s">
        <v>47</v>
      </c>
      <c r="G33" s="133"/>
      <c r="H33" s="33" t="s">
        <v>22</v>
      </c>
      <c r="I33" s="20">
        <f>'[3]Расчет тарифа мет. инд. 5 лет'!W29</f>
        <v>6927.1352297062658</v>
      </c>
      <c r="J33" s="20">
        <f>'[3]Расчет тарифа мет. инд. 5 лет'!AB29</f>
        <v>7145.89416026039</v>
      </c>
      <c r="K33" s="20">
        <f>'[3]Расчет тарифа мет. инд. 5 лет'!AG29</f>
        <v>7357.4126274040973</v>
      </c>
      <c r="L33" s="20">
        <f>'[3]Расчет тарифа мет. инд. 5 лет'!AL29</f>
        <v>7575.192041175259</v>
      </c>
    </row>
    <row r="34" spans="1:12" x14ac:dyDescent="0.25">
      <c r="D34" s="2"/>
      <c r="E34" s="19" t="s">
        <v>48</v>
      </c>
      <c r="F34" s="133" t="s">
        <v>49</v>
      </c>
      <c r="G34" s="133"/>
      <c r="H34" s="33" t="s">
        <v>22</v>
      </c>
      <c r="I34" s="20">
        <f>'[3]Расчет тарифа мет. инд. 5 лет'!W78</f>
        <v>465.41994400000004</v>
      </c>
      <c r="J34" s="20">
        <f>'[3]Расчет тарифа мет. инд. 5 лет'!AB78</f>
        <v>479.38254232000008</v>
      </c>
      <c r="K34" s="20">
        <f>'[3]Расчет тарифа мет. инд. 5 лет'!AG78</f>
        <v>491.36710587800002</v>
      </c>
      <c r="L34" s="20">
        <f>'[3]Расчет тарифа мет. инд. 5 лет'!AL78</f>
        <v>503.65128352494997</v>
      </c>
    </row>
    <row r="35" spans="1:12" ht="27.75" customHeight="1" x14ac:dyDescent="0.25">
      <c r="D35" s="2"/>
      <c r="E35" s="134" t="s">
        <v>50</v>
      </c>
      <c r="F35" s="134"/>
      <c r="G35" s="134"/>
      <c r="H35" s="134"/>
      <c r="I35" s="134"/>
      <c r="J35" s="134"/>
      <c r="K35" s="134"/>
      <c r="L35" s="134"/>
    </row>
    <row r="36" spans="1:12" ht="7.5" customHeight="1" x14ac:dyDescent="0.25">
      <c r="D36" s="2"/>
      <c r="E36" s="22"/>
      <c r="F36" s="22"/>
      <c r="G36" s="22"/>
      <c r="H36" s="22"/>
      <c r="I36" s="22"/>
      <c r="J36" s="22"/>
      <c r="K36" s="22"/>
      <c r="L36" s="22"/>
    </row>
    <row r="37" spans="1:12" ht="10.5" hidden="1" customHeight="1" x14ac:dyDescent="0.25">
      <c r="D37" s="2"/>
      <c r="E37" s="22"/>
      <c r="F37" s="22"/>
      <c r="G37" s="22"/>
      <c r="H37" s="22"/>
      <c r="I37" s="22"/>
      <c r="J37" s="22"/>
      <c r="K37" s="22"/>
      <c r="L37" s="22"/>
    </row>
    <row r="38" spans="1:12" x14ac:dyDescent="0.25">
      <c r="D38" s="2"/>
      <c r="E38" s="135" t="s">
        <v>23</v>
      </c>
      <c r="F38" s="135"/>
      <c r="G38" s="135"/>
      <c r="H38" s="135"/>
      <c r="I38" s="135"/>
      <c r="J38" s="135"/>
      <c r="K38" s="135"/>
      <c r="L38" s="135"/>
    </row>
    <row r="39" spans="1:12" ht="15" customHeight="1" x14ac:dyDescent="0.25">
      <c r="D39" s="2"/>
      <c r="E39" s="131" t="s">
        <v>51</v>
      </c>
      <c r="F39" s="131"/>
      <c r="G39" s="131"/>
      <c r="H39" s="131"/>
      <c r="I39" s="131"/>
      <c r="J39" s="131"/>
      <c r="K39" s="131"/>
      <c r="L39" s="131"/>
    </row>
    <row r="40" spans="1:12" ht="12" customHeight="1" x14ac:dyDescent="0.25">
      <c r="D40" s="2"/>
      <c r="E40" s="19" t="s">
        <v>13</v>
      </c>
      <c r="F40" s="123" t="s">
        <v>52</v>
      </c>
      <c r="G40" s="123"/>
      <c r="H40" s="123"/>
      <c r="I40" s="138" t="s">
        <v>53</v>
      </c>
      <c r="J40" s="138"/>
      <c r="K40" s="138"/>
      <c r="L40" s="138"/>
    </row>
    <row r="41" spans="1:12" ht="24" customHeight="1" x14ac:dyDescent="0.25">
      <c r="D41" s="2"/>
      <c r="E41" s="19" t="s">
        <v>44</v>
      </c>
      <c r="F41" s="113" t="str">
        <f>F17</f>
        <v>Текущий и капитальный ремонт и обслуживание объектов централизованной системы водоснабжения за счет тарифных источников</v>
      </c>
      <c r="G41" s="113"/>
      <c r="H41" s="113"/>
      <c r="I41" s="139" t="str">
        <f>G13</f>
        <v>с 30.01.2024 по 31.12.2027</v>
      </c>
      <c r="J41" s="139"/>
      <c r="K41" s="139"/>
      <c r="L41" s="139"/>
    </row>
    <row r="42" spans="1:12" ht="27" customHeight="1" x14ac:dyDescent="0.25">
      <c r="D42" s="2"/>
      <c r="E42" s="42">
        <v>2</v>
      </c>
      <c r="F42" s="113" t="str">
        <f>F18</f>
        <v>Мероприятия, направленные на улучшение качества воды, мероприятий 
по энергосбережению и повышению энергетической эффективности</v>
      </c>
      <c r="G42" s="113"/>
      <c r="H42" s="113"/>
      <c r="I42" s="139"/>
      <c r="J42" s="139"/>
      <c r="K42" s="139"/>
      <c r="L42" s="139"/>
    </row>
    <row r="43" spans="1:12" ht="56.25" customHeight="1" x14ac:dyDescent="0.25">
      <c r="D43" s="2"/>
      <c r="E43" s="140" t="s">
        <v>54</v>
      </c>
      <c r="F43" s="140"/>
      <c r="G43" s="140"/>
      <c r="H43" s="140"/>
      <c r="I43" s="140"/>
      <c r="J43" s="140"/>
      <c r="K43" s="140"/>
      <c r="L43" s="140"/>
    </row>
    <row r="44" spans="1:12" x14ac:dyDescent="0.25">
      <c r="D44" s="2"/>
      <c r="E44" s="116" t="s">
        <v>13</v>
      </c>
      <c r="F44" s="117" t="s">
        <v>40</v>
      </c>
      <c r="G44" s="118"/>
      <c r="H44" s="116" t="s">
        <v>15</v>
      </c>
      <c r="I44" s="123" t="s">
        <v>16</v>
      </c>
      <c r="J44" s="123"/>
      <c r="K44" s="123"/>
      <c r="L44" s="123"/>
    </row>
    <row r="45" spans="1:12" x14ac:dyDescent="0.25">
      <c r="D45" s="2"/>
      <c r="E45" s="116"/>
      <c r="F45" s="119"/>
      <c r="G45" s="120"/>
      <c r="H45" s="116"/>
      <c r="I45" s="9" t="s">
        <v>17</v>
      </c>
      <c r="J45" s="9" t="s">
        <v>18</v>
      </c>
      <c r="K45" s="10" t="s">
        <v>19</v>
      </c>
      <c r="L45" s="11" t="s">
        <v>20</v>
      </c>
    </row>
    <row r="46" spans="1:12" ht="15.75" customHeight="1" x14ac:dyDescent="0.25">
      <c r="A46" s="8"/>
      <c r="B46" s="8" t="e">
        <f>OR(B47,B48)</f>
        <v>#REF!</v>
      </c>
      <c r="C46" s="8" t="e">
        <f t="array" ref="C46">INDEX([1]Тарифы!$AB$86:$AB$108,MATCH(#REF!,[1]Тарифы!$Y$86:$Y$108,0))</f>
        <v>#REF!</v>
      </c>
      <c r="D46" s="2"/>
      <c r="E46" s="23">
        <v>1</v>
      </c>
      <c r="F46" s="141" t="s">
        <v>55</v>
      </c>
      <c r="G46" s="142"/>
      <c r="H46" s="142"/>
      <c r="I46" s="142"/>
      <c r="J46" s="142"/>
      <c r="K46" s="142"/>
      <c r="L46" s="24"/>
    </row>
    <row r="47" spans="1:12" ht="15.75" customHeight="1" x14ac:dyDescent="0.25">
      <c r="A47" s="8"/>
      <c r="B47" s="8" t="e">
        <f>AND($C46="Водоснабжение",$C47&lt;&gt;"Тариф на транспортировку воды",$C47&lt;&gt;"Тариф на техническую воду")</f>
        <v>#REF!</v>
      </c>
      <c r="C47" s="8" t="e">
        <f t="array" ref="C47">INDEX([1]Тарифы!$AC$86:$AC$108,MATCH(#REF!,[1]Тарифы!$Y$86:$Y$108,0))</f>
        <v>#REF!</v>
      </c>
      <c r="D47" s="2"/>
      <c r="E47" s="26" t="s">
        <v>46</v>
      </c>
      <c r="F47" s="136" t="s">
        <v>56</v>
      </c>
      <c r="G47" s="137"/>
      <c r="H47" s="29" t="s">
        <v>57</v>
      </c>
      <c r="I47" s="30">
        <f>'[3]КиН из заключения'!F5</f>
        <v>0</v>
      </c>
      <c r="J47" s="30">
        <f>'[3]КиН из заключения'!G5</f>
        <v>25</v>
      </c>
      <c r="K47" s="30">
        <f>'[3]КиН из заключения'!H5</f>
        <v>25</v>
      </c>
      <c r="L47" s="30">
        <f>'[3]КиН из заключения'!I5</f>
        <v>25</v>
      </c>
    </row>
    <row r="48" spans="1:12" ht="15.75" customHeight="1" x14ac:dyDescent="0.25">
      <c r="B48" s="8" t="e">
        <f>AND($C46="Водоснабжение",OR(region_name&lt;&gt;"Ленинградская область",$C47&lt;&gt;"Тариф на транспортировку воды"),$C47&lt;&gt;"Тариф на техническую воду")</f>
        <v>#REF!</v>
      </c>
      <c r="D48" s="2"/>
      <c r="E48" s="33" t="s">
        <v>48</v>
      </c>
      <c r="F48" s="136" t="s">
        <v>58</v>
      </c>
      <c r="G48" s="137"/>
      <c r="H48" s="31" t="s">
        <v>57</v>
      </c>
      <c r="I48" s="30">
        <f>'[3]КиН из заключения'!F6</f>
        <v>0</v>
      </c>
      <c r="J48" s="30">
        <f>'[3]КиН из заключения'!G6</f>
        <v>25</v>
      </c>
      <c r="K48" s="30">
        <f>'[3]КиН из заключения'!H6</f>
        <v>25</v>
      </c>
      <c r="L48" s="30">
        <f>'[3]КиН из заключения'!I6</f>
        <v>25</v>
      </c>
    </row>
    <row r="49" spans="1:12" ht="15.75" customHeight="1" x14ac:dyDescent="0.25">
      <c r="B49" s="8" t="e">
        <f>B50</f>
        <v>#REF!</v>
      </c>
      <c r="D49" s="2"/>
      <c r="E49" s="33">
        <v>2</v>
      </c>
      <c r="F49" s="141" t="s">
        <v>59</v>
      </c>
      <c r="G49" s="142"/>
      <c r="H49" s="142"/>
      <c r="I49" s="142"/>
      <c r="J49" s="142"/>
      <c r="K49" s="142"/>
      <c r="L49" s="24"/>
    </row>
    <row r="50" spans="1:12" ht="15.75" customHeight="1" x14ac:dyDescent="0.25">
      <c r="B50" s="8" t="e">
        <f>$C46="Водоснабжение"</f>
        <v>#REF!</v>
      </c>
      <c r="D50" s="2"/>
      <c r="E50" s="33" t="s">
        <v>60</v>
      </c>
      <c r="F50" s="136" t="s">
        <v>61</v>
      </c>
      <c r="G50" s="137"/>
      <c r="H50" s="31" t="s">
        <v>62</v>
      </c>
      <c r="I50" s="30">
        <f>'[3]КиН из заключения'!F7</f>
        <v>0</v>
      </c>
      <c r="J50" s="30">
        <f>'[3]КиН из заключения'!G7</f>
        <v>2</v>
      </c>
      <c r="K50" s="30">
        <f>'[3]КиН из заключения'!H7</f>
        <v>2</v>
      </c>
      <c r="L50" s="30">
        <f>'[3]КиН из заключения'!I7</f>
        <v>2</v>
      </c>
    </row>
    <row r="51" spans="1:12" ht="15.75" customHeight="1" x14ac:dyDescent="0.25">
      <c r="B51" s="8" t="e">
        <f>OR(B52,#REF!)</f>
        <v>#REF!</v>
      </c>
      <c r="D51" s="2"/>
      <c r="E51" s="33">
        <v>3</v>
      </c>
      <c r="F51" s="141" t="s">
        <v>63</v>
      </c>
      <c r="G51" s="142"/>
      <c r="H51" s="142"/>
      <c r="I51" s="142"/>
      <c r="J51" s="142"/>
      <c r="K51" s="142"/>
      <c r="L51" s="24"/>
    </row>
    <row r="52" spans="1:12" ht="15.75" customHeight="1" x14ac:dyDescent="0.25">
      <c r="B52" s="8" t="e">
        <f>$C46="Водоснабжение"</f>
        <v>#REF!</v>
      </c>
      <c r="D52" s="2"/>
      <c r="E52" s="33" t="s">
        <v>31</v>
      </c>
      <c r="F52" s="136" t="s">
        <v>64</v>
      </c>
      <c r="G52" s="137"/>
      <c r="H52" s="31" t="s">
        <v>57</v>
      </c>
      <c r="I52" s="30">
        <f>'[3]Расчет тарифа мет. инд. 5 лет'!W23</f>
        <v>0</v>
      </c>
      <c r="J52" s="30">
        <f>'[3]Расчет тарифа мет. инд. 5 лет'!AB23</f>
        <v>0</v>
      </c>
      <c r="K52" s="30">
        <f>'[3]Расчет тарифа мет. инд. 5 лет'!AG23</f>
        <v>0</v>
      </c>
      <c r="L52" s="30">
        <f>'[3]Расчет тарифа мет. инд. 5 лет'!AL23</f>
        <v>0</v>
      </c>
    </row>
    <row r="53" spans="1:12" ht="15.75" customHeight="1" x14ac:dyDescent="0.25">
      <c r="B53" s="8" t="e">
        <f>#REF!="Водоотведение"</f>
        <v>#REF!</v>
      </c>
      <c r="D53" s="2"/>
      <c r="E53" s="32" t="s">
        <v>33</v>
      </c>
      <c r="F53" s="136" t="s">
        <v>65</v>
      </c>
      <c r="G53" s="137"/>
      <c r="H53" s="31" t="s">
        <v>66</v>
      </c>
      <c r="I53" s="30">
        <f>'[3]Расчет тарифа мет. инд. 5 лет'!V201</f>
        <v>1.31</v>
      </c>
      <c r="J53" s="30">
        <f>'[3]Расчет тарифа мет. инд. 5 лет'!AB201</f>
        <v>1.31</v>
      </c>
      <c r="K53" s="30">
        <f>'[3]Расчет тарифа мет. инд. 5 лет'!AG201</f>
        <v>1.31</v>
      </c>
      <c r="L53" s="30">
        <f>'[3]Расчет тарифа мет. инд. 5 лет'!AL201</f>
        <v>1.31</v>
      </c>
    </row>
    <row r="54" spans="1:12" ht="15.75" hidden="1" customHeight="1" x14ac:dyDescent="0.25">
      <c r="B54" s="8"/>
      <c r="D54" s="2"/>
      <c r="E54" s="32"/>
      <c r="F54" s="27"/>
      <c r="G54" s="28"/>
      <c r="H54" s="31"/>
      <c r="I54" s="30"/>
      <c r="J54" s="30"/>
      <c r="K54" s="30"/>
      <c r="L54" s="30"/>
    </row>
    <row r="55" spans="1:12" ht="43.5" customHeight="1" x14ac:dyDescent="0.25">
      <c r="B55" s="8" t="b">
        <v>1</v>
      </c>
      <c r="D55" s="2"/>
      <c r="E55" s="115" t="s">
        <v>67</v>
      </c>
      <c r="F55" s="115"/>
      <c r="G55" s="115"/>
      <c r="H55" s="115"/>
      <c r="I55" s="115"/>
      <c r="J55" s="115"/>
      <c r="K55" s="115"/>
      <c r="L55" s="115"/>
    </row>
    <row r="56" spans="1:12" x14ac:dyDescent="0.25">
      <c r="B56" s="8" t="b">
        <v>1</v>
      </c>
      <c r="D56" s="2"/>
      <c r="E56" s="144" t="s">
        <v>13</v>
      </c>
      <c r="F56" s="116" t="s">
        <v>40</v>
      </c>
      <c r="G56" s="116"/>
      <c r="H56" s="116"/>
      <c r="I56" s="123" t="s">
        <v>16</v>
      </c>
      <c r="J56" s="123"/>
      <c r="K56" s="123"/>
      <c r="L56" s="123"/>
    </row>
    <row r="57" spans="1:12" x14ac:dyDescent="0.25">
      <c r="B57" s="8" t="b">
        <v>1</v>
      </c>
      <c r="D57" s="2"/>
      <c r="E57" s="144"/>
      <c r="F57" s="116"/>
      <c r="G57" s="116"/>
      <c r="H57" s="116"/>
      <c r="I57" s="9" t="s">
        <v>17</v>
      </c>
      <c r="J57" s="9" t="s">
        <v>18</v>
      </c>
      <c r="K57" s="10" t="s">
        <v>19</v>
      </c>
      <c r="L57" s="11" t="s">
        <v>20</v>
      </c>
    </row>
    <row r="58" spans="1:12" ht="13.5" customHeight="1" x14ac:dyDescent="0.25">
      <c r="A58" s="8"/>
      <c r="B58" s="8" t="e">
        <f>B46</f>
        <v>#REF!</v>
      </c>
      <c r="C58" s="8" t="e">
        <f t="array" ref="C58">INDEX([1]Тарифы!$AB$86:$AB$108,MATCH($C59,[1]Тарифы!$Y$86:$Y$108,0))</f>
        <v>#REF!</v>
      </c>
      <c r="D58" s="2"/>
      <c r="E58" s="23">
        <f>E46</f>
        <v>1</v>
      </c>
      <c r="F58" s="141" t="s">
        <v>55</v>
      </c>
      <c r="G58" s="142"/>
      <c r="H58" s="142"/>
      <c r="I58" s="142"/>
      <c r="J58" s="142"/>
      <c r="K58" s="143"/>
      <c r="L58" s="25"/>
    </row>
    <row r="59" spans="1:12" ht="13.5" customHeight="1" x14ac:dyDescent="0.25">
      <c r="A59" s="8"/>
      <c r="B59" s="8" t="e">
        <f>B47</f>
        <v>#REF!</v>
      </c>
      <c r="C59" s="8" t="e">
        <f t="array" ref="C59">INDEX([1]Тарифы!$Y$86:$Y$108,MATCH(#REF!,[1]Тарифы!$X$86:$X$108,0))</f>
        <v>#REF!</v>
      </c>
      <c r="D59" s="2"/>
      <c r="E59" s="26" t="str">
        <f>E47</f>
        <v>1.1</v>
      </c>
      <c r="F59" s="146" t="str">
        <f>F47</f>
        <v>подпункт "а" пункта 9 приказа Минстроя России от 04.04.2014 № 162/пр</v>
      </c>
      <c r="G59" s="147"/>
      <c r="H59" s="31" t="s">
        <v>57</v>
      </c>
      <c r="I59" s="13">
        <f>I47</f>
        <v>0</v>
      </c>
      <c r="J59" s="13">
        <f>J47</f>
        <v>25</v>
      </c>
      <c r="K59" s="13">
        <f>K47</f>
        <v>25</v>
      </c>
      <c r="L59" s="13">
        <f>L47</f>
        <v>25</v>
      </c>
    </row>
    <row r="60" spans="1:12" ht="13.5" customHeight="1" x14ac:dyDescent="0.25">
      <c r="B60" s="8" t="e">
        <f>B59</f>
        <v>#REF!</v>
      </c>
      <c r="D60" s="2"/>
      <c r="E60" s="33"/>
      <c r="F60" s="148" t="s">
        <v>68</v>
      </c>
      <c r="G60" s="148"/>
      <c r="H60" s="34"/>
      <c r="I60" s="13" t="s">
        <v>69</v>
      </c>
      <c r="J60" s="13">
        <f t="shared" ref="J60:L60" si="4">IF(I59=0,0,(J59-I59)/I59*100)</f>
        <v>0</v>
      </c>
      <c r="K60" s="13">
        <f t="shared" si="4"/>
        <v>0</v>
      </c>
      <c r="L60" s="13">
        <f t="shared" si="4"/>
        <v>0</v>
      </c>
    </row>
    <row r="61" spans="1:12" ht="13.5" customHeight="1" x14ac:dyDescent="0.25">
      <c r="B61" s="8" t="e">
        <f>B48</f>
        <v>#REF!</v>
      </c>
      <c r="D61" s="2"/>
      <c r="E61" s="33" t="str">
        <f>E48</f>
        <v>1.2</v>
      </c>
      <c r="F61" s="149" t="str">
        <f>F48</f>
        <v>подпункт "б" пункта 9 приказа Минстроя России от 04.04.2014 № 162/пр</v>
      </c>
      <c r="G61" s="149"/>
      <c r="H61" s="31" t="s">
        <v>57</v>
      </c>
      <c r="I61" s="13">
        <f>I48</f>
        <v>0</v>
      </c>
      <c r="J61" s="13">
        <f>J48</f>
        <v>25</v>
      </c>
      <c r="K61" s="13">
        <f>K48</f>
        <v>25</v>
      </c>
      <c r="L61" s="13">
        <f>L48</f>
        <v>25</v>
      </c>
    </row>
    <row r="62" spans="1:12" ht="13.5" customHeight="1" x14ac:dyDescent="0.25">
      <c r="B62" s="8" t="e">
        <f>B61</f>
        <v>#REF!</v>
      </c>
      <c r="D62" s="2"/>
      <c r="E62" s="33"/>
      <c r="F62" s="148" t="s">
        <v>68</v>
      </c>
      <c r="G62" s="148"/>
      <c r="H62" s="34"/>
      <c r="I62" s="13" t="s">
        <v>69</v>
      </c>
      <c r="J62" s="13">
        <f t="shared" ref="J62:L62" si="5">IF(I61=0,0,(J61-I61)/I61*100)</f>
        <v>0</v>
      </c>
      <c r="K62" s="13">
        <f t="shared" si="5"/>
        <v>0</v>
      </c>
      <c r="L62" s="13">
        <f t="shared" si="5"/>
        <v>0</v>
      </c>
    </row>
    <row r="63" spans="1:12" ht="13.5" customHeight="1" x14ac:dyDescent="0.25">
      <c r="B63" s="8" t="e">
        <f>B49</f>
        <v>#REF!</v>
      </c>
      <c r="D63" s="2"/>
      <c r="E63" s="33">
        <f>E49</f>
        <v>2</v>
      </c>
      <c r="F63" s="113" t="s">
        <v>59</v>
      </c>
      <c r="G63" s="126"/>
      <c r="H63" s="126"/>
      <c r="I63" s="126"/>
      <c r="J63" s="126"/>
      <c r="K63" s="150"/>
      <c r="L63" s="25"/>
    </row>
    <row r="64" spans="1:12" ht="13.5" customHeight="1" x14ac:dyDescent="0.25">
      <c r="B64" s="8" t="e">
        <f>B50</f>
        <v>#REF!</v>
      </c>
      <c r="D64" s="2"/>
      <c r="E64" s="33" t="str">
        <f>E50</f>
        <v>2.1</v>
      </c>
      <c r="F64" s="136" t="str">
        <f>F50</f>
        <v>пункт 11 приказа Минстроя России от 04.04.2014 № 162/пр</v>
      </c>
      <c r="G64" s="151"/>
      <c r="H64" s="31" t="s">
        <v>57</v>
      </c>
      <c r="I64" s="13">
        <f>I50</f>
        <v>0</v>
      </c>
      <c r="J64" s="13">
        <f>J50</f>
        <v>2</v>
      </c>
      <c r="K64" s="13">
        <f>K50</f>
        <v>2</v>
      </c>
      <c r="L64" s="13">
        <f>L50</f>
        <v>2</v>
      </c>
    </row>
    <row r="65" spans="2:12" ht="13.5" customHeight="1" x14ac:dyDescent="0.25">
      <c r="B65" s="8" t="e">
        <f>B64</f>
        <v>#REF!</v>
      </c>
      <c r="D65" s="2"/>
      <c r="E65" s="33"/>
      <c r="F65" s="148" t="s">
        <v>68</v>
      </c>
      <c r="G65" s="148"/>
      <c r="H65" s="34"/>
      <c r="I65" s="13" t="s">
        <v>69</v>
      </c>
      <c r="J65" s="13">
        <f t="shared" ref="J65:L65" si="6">IF(I64=0,0,(J64-I64)/I64*100)</f>
        <v>0</v>
      </c>
      <c r="K65" s="13">
        <f t="shared" si="6"/>
        <v>0</v>
      </c>
      <c r="L65" s="13">
        <f t="shared" si="6"/>
        <v>0</v>
      </c>
    </row>
    <row r="66" spans="2:12" ht="13.5" customHeight="1" x14ac:dyDescent="0.25">
      <c r="B66" s="8" t="e">
        <f>B51</f>
        <v>#REF!</v>
      </c>
      <c r="D66" s="2"/>
      <c r="E66" s="33">
        <f>E51</f>
        <v>3</v>
      </c>
      <c r="F66" s="113" t="s">
        <v>63</v>
      </c>
      <c r="G66" s="126"/>
      <c r="H66" s="126"/>
      <c r="I66" s="126"/>
      <c r="J66" s="126"/>
      <c r="K66" s="150"/>
      <c r="L66" s="25"/>
    </row>
    <row r="67" spans="2:12" ht="13.5" customHeight="1" x14ac:dyDescent="0.25">
      <c r="B67" s="8" t="e">
        <f>B52</f>
        <v>#REF!</v>
      </c>
      <c r="D67" s="2"/>
      <c r="E67" s="33" t="str">
        <f>E52</f>
        <v>3.1</v>
      </c>
      <c r="F67" s="136" t="str">
        <f>F52</f>
        <v>подпункт "а" пункта 13 приказа Минстроя России от 04.04.2014 № 162/пр</v>
      </c>
      <c r="G67" s="151"/>
      <c r="H67" s="31" t="s">
        <v>57</v>
      </c>
      <c r="I67" s="13">
        <f>I52</f>
        <v>0</v>
      </c>
      <c r="J67" s="13">
        <f>J52</f>
        <v>0</v>
      </c>
      <c r="K67" s="13">
        <f>K52</f>
        <v>0</v>
      </c>
      <c r="L67" s="13">
        <f>L52</f>
        <v>0</v>
      </c>
    </row>
    <row r="68" spans="2:12" ht="13.5" customHeight="1" x14ac:dyDescent="0.25">
      <c r="B68" s="8" t="e">
        <f>B67</f>
        <v>#REF!</v>
      </c>
      <c r="D68" s="2"/>
      <c r="E68" s="35"/>
      <c r="F68" s="35" t="s">
        <v>68</v>
      </c>
      <c r="G68" s="35"/>
      <c r="H68" s="34"/>
      <c r="I68" s="13" t="s">
        <v>69</v>
      </c>
      <c r="J68" s="13">
        <f t="shared" ref="J68:L68" si="7">IF(I67=0,0,(J67-I67)/I67*100)</f>
        <v>0</v>
      </c>
      <c r="K68" s="13">
        <f t="shared" si="7"/>
        <v>0</v>
      </c>
      <c r="L68" s="13">
        <f t="shared" si="7"/>
        <v>0</v>
      </c>
    </row>
    <row r="69" spans="2:12" ht="13.5" customHeight="1" x14ac:dyDescent="0.25">
      <c r="B69" s="8" t="e">
        <f>#REF!</f>
        <v>#REF!</v>
      </c>
      <c r="D69" s="2"/>
      <c r="E69" s="32" t="s">
        <v>33</v>
      </c>
      <c r="F69" s="136" t="str">
        <f>F53</f>
        <v>подпункт "г" пункта 13 приказа Минстроя России от 04.04.2014 № 162/пр</v>
      </c>
      <c r="G69" s="151"/>
      <c r="H69" s="31" t="s">
        <v>57</v>
      </c>
      <c r="I69" s="13">
        <f>I53</f>
        <v>1.31</v>
      </c>
      <c r="J69" s="13">
        <f>J53</f>
        <v>1.31</v>
      </c>
      <c r="K69" s="13">
        <f>K53</f>
        <v>1.31</v>
      </c>
      <c r="L69" s="13">
        <f>L53</f>
        <v>1.31</v>
      </c>
    </row>
    <row r="70" spans="2:12" ht="13.5" customHeight="1" x14ac:dyDescent="0.25">
      <c r="B70" s="8" t="e">
        <f>B69</f>
        <v>#REF!</v>
      </c>
      <c r="D70" s="2"/>
      <c r="E70" s="32"/>
      <c r="F70" s="148" t="s">
        <v>68</v>
      </c>
      <c r="G70" s="148"/>
      <c r="H70" s="34"/>
      <c r="I70" s="13" t="s">
        <v>69</v>
      </c>
      <c r="J70" s="13">
        <f t="shared" ref="J70:L70" si="8">IF(I69=0,0,(J69-I69)/I69*100)</f>
        <v>0</v>
      </c>
      <c r="K70" s="13">
        <f t="shared" si="8"/>
        <v>0</v>
      </c>
      <c r="L70" s="13">
        <f t="shared" si="8"/>
        <v>0</v>
      </c>
    </row>
    <row r="71" spans="2:12" ht="13.5" customHeight="1" x14ac:dyDescent="0.25">
      <c r="B71" s="8"/>
      <c r="D71" s="2"/>
      <c r="E71" s="36"/>
      <c r="F71" s="37"/>
      <c r="G71" s="37"/>
      <c r="H71" s="38"/>
      <c r="I71" s="39"/>
      <c r="J71" s="39"/>
      <c r="K71" s="39"/>
      <c r="L71" s="39"/>
    </row>
    <row r="72" spans="2:12" ht="13.5" customHeight="1" x14ac:dyDescent="0.25">
      <c r="B72" s="8"/>
      <c r="D72" s="2"/>
      <c r="E72" s="36"/>
      <c r="F72" s="37"/>
      <c r="G72" s="37"/>
      <c r="H72" s="38"/>
      <c r="I72" s="39"/>
      <c r="J72" s="39"/>
      <c r="K72" s="39"/>
      <c r="L72" s="39"/>
    </row>
    <row r="73" spans="2:12" ht="13.5" customHeight="1" x14ac:dyDescent="0.25">
      <c r="B73" s="8"/>
      <c r="D73" s="2"/>
      <c r="E73" s="36"/>
      <c r="F73" s="37"/>
      <c r="G73" s="37"/>
      <c r="H73" s="38"/>
      <c r="I73" s="39"/>
      <c r="J73" s="39"/>
      <c r="K73" s="39"/>
      <c r="L73" s="39"/>
    </row>
    <row r="74" spans="2:12" ht="13.5" hidden="1" customHeight="1" x14ac:dyDescent="0.25">
      <c r="B74" s="8"/>
      <c r="D74" s="2"/>
      <c r="E74" s="36"/>
      <c r="F74" s="37"/>
      <c r="G74" s="37"/>
      <c r="H74" s="38"/>
      <c r="I74" s="39"/>
      <c r="J74" s="39"/>
      <c r="K74" s="39"/>
      <c r="L74" s="39"/>
    </row>
    <row r="75" spans="2:12" ht="8.25" hidden="1" customHeight="1" x14ac:dyDescent="0.25">
      <c r="B75" s="8"/>
      <c r="D75" s="2"/>
      <c r="E75" s="36"/>
      <c r="F75" s="37"/>
      <c r="G75" s="37"/>
      <c r="H75" s="38"/>
      <c r="I75" s="39"/>
      <c r="J75" s="39"/>
      <c r="K75" s="39"/>
      <c r="L75" s="39"/>
    </row>
    <row r="76" spans="2:12" ht="13.5" hidden="1" customHeight="1" x14ac:dyDescent="0.25">
      <c r="B76" s="8"/>
      <c r="D76" s="2"/>
      <c r="E76" s="36"/>
      <c r="F76" s="37"/>
      <c r="G76" s="37"/>
      <c r="H76" s="38"/>
      <c r="I76" s="39"/>
      <c r="J76" s="39"/>
      <c r="K76" s="39"/>
      <c r="L76" s="39"/>
    </row>
    <row r="77" spans="2:12" ht="13.5" hidden="1" customHeight="1" x14ac:dyDescent="0.25">
      <c r="B77" s="8"/>
      <c r="D77" s="2"/>
      <c r="E77" s="36"/>
      <c r="F77" s="37"/>
      <c r="G77" s="37"/>
      <c r="H77" s="38"/>
      <c r="I77" s="39"/>
      <c r="J77" s="39"/>
      <c r="K77" s="39"/>
      <c r="L77" s="39"/>
    </row>
    <row r="78" spans="2:12" ht="13.5" customHeight="1" x14ac:dyDescent="0.25">
      <c r="B78" s="8"/>
      <c r="D78" s="2"/>
      <c r="E78" s="36"/>
      <c r="F78" s="37"/>
      <c r="G78" s="37"/>
      <c r="H78" s="38"/>
      <c r="I78" s="39"/>
      <c r="J78" s="39"/>
      <c r="K78" s="39"/>
      <c r="L78" s="39"/>
    </row>
    <row r="79" spans="2:12" ht="13.5" customHeight="1" x14ac:dyDescent="0.25">
      <c r="B79" s="8"/>
      <c r="D79" s="2"/>
      <c r="E79" s="145" t="s">
        <v>70</v>
      </c>
      <c r="F79" s="145"/>
      <c r="G79" s="145"/>
      <c r="H79" s="145"/>
      <c r="I79" s="145"/>
      <c r="J79" s="145"/>
      <c r="K79" s="145"/>
      <c r="L79" s="145"/>
    </row>
    <row r="80" spans="2:12" ht="15.75" customHeight="1" x14ac:dyDescent="0.25">
      <c r="D80" s="2"/>
      <c r="E80" s="115" t="s">
        <v>71</v>
      </c>
      <c r="F80" s="115"/>
      <c r="G80" s="115"/>
      <c r="H80" s="115"/>
      <c r="I80" s="115"/>
      <c r="J80" s="115"/>
      <c r="K80" s="115"/>
      <c r="L80" s="115"/>
    </row>
    <row r="81" spans="4:12" ht="21.75" customHeight="1" x14ac:dyDescent="0.25">
      <c r="D81" s="2"/>
      <c r="E81" s="40" t="s">
        <v>13</v>
      </c>
      <c r="F81" s="152" t="s">
        <v>40</v>
      </c>
      <c r="G81" s="152"/>
      <c r="H81" s="9" t="s">
        <v>15</v>
      </c>
      <c r="I81" s="41" t="s">
        <v>72</v>
      </c>
      <c r="J81" s="41" t="s">
        <v>73</v>
      </c>
      <c r="K81" s="153" t="s">
        <v>74</v>
      </c>
      <c r="L81" s="153"/>
    </row>
    <row r="82" spans="4:12" ht="12.75" customHeight="1" x14ac:dyDescent="0.25">
      <c r="D82" s="2"/>
      <c r="E82" s="40" t="s">
        <v>44</v>
      </c>
      <c r="F82" s="154" t="s">
        <v>75</v>
      </c>
      <c r="G82" s="155"/>
      <c r="H82" s="9"/>
      <c r="I82" s="43">
        <v>0</v>
      </c>
      <c r="J82" s="43">
        <v>0</v>
      </c>
      <c r="K82" s="156"/>
      <c r="L82" s="156"/>
    </row>
    <row r="83" spans="4:12" ht="11.25" customHeight="1" x14ac:dyDescent="0.25">
      <c r="D83" s="2"/>
      <c r="E83" s="40" t="s">
        <v>46</v>
      </c>
      <c r="F83" s="157" t="s">
        <v>76</v>
      </c>
      <c r="G83" s="157"/>
      <c r="H83" s="40" t="s">
        <v>22</v>
      </c>
      <c r="I83" s="44">
        <v>0</v>
      </c>
      <c r="J83" s="44">
        <v>0</v>
      </c>
      <c r="K83" s="156"/>
      <c r="L83" s="156"/>
    </row>
    <row r="84" spans="4:12" x14ac:dyDescent="0.25">
      <c r="D84" s="2"/>
      <c r="E84" s="40" t="s">
        <v>77</v>
      </c>
      <c r="F84" s="157" t="s">
        <v>78</v>
      </c>
      <c r="G84" s="157"/>
      <c r="H84" s="40" t="s">
        <v>22</v>
      </c>
      <c r="I84" s="44">
        <v>0</v>
      </c>
      <c r="J84" s="44">
        <v>0</v>
      </c>
      <c r="K84" s="156"/>
      <c r="L84" s="156"/>
    </row>
    <row r="85" spans="4:12" x14ac:dyDescent="0.25">
      <c r="D85" s="2"/>
      <c r="E85" s="40" t="s">
        <v>79</v>
      </c>
      <c r="F85" s="157" t="s">
        <v>80</v>
      </c>
      <c r="G85" s="157"/>
      <c r="H85" s="40" t="s">
        <v>22</v>
      </c>
      <c r="I85" s="44">
        <v>0</v>
      </c>
      <c r="J85" s="44">
        <v>0</v>
      </c>
      <c r="K85" s="156"/>
      <c r="L85" s="156"/>
    </row>
    <row r="86" spans="4:12" x14ac:dyDescent="0.25">
      <c r="D86" s="2"/>
      <c r="E86" s="40" t="s">
        <v>48</v>
      </c>
      <c r="F86" s="157" t="s">
        <v>81</v>
      </c>
      <c r="G86" s="157"/>
      <c r="H86" s="40" t="s">
        <v>22</v>
      </c>
      <c r="I86" s="44">
        <v>0</v>
      </c>
      <c r="J86" s="44">
        <v>0</v>
      </c>
      <c r="K86" s="156"/>
      <c r="L86" s="156"/>
    </row>
    <row r="87" spans="4:12" x14ac:dyDescent="0.25">
      <c r="D87" s="2"/>
      <c r="E87" s="40" t="s">
        <v>23</v>
      </c>
      <c r="F87" s="157" t="s">
        <v>82</v>
      </c>
      <c r="G87" s="157"/>
      <c r="H87" s="40" t="s">
        <v>83</v>
      </c>
      <c r="I87" s="45">
        <v>0</v>
      </c>
      <c r="J87" s="45">
        <v>0</v>
      </c>
      <c r="K87" s="156"/>
      <c r="L87" s="156"/>
    </row>
    <row r="88" spans="4:12" x14ac:dyDescent="0.25">
      <c r="D88" s="2"/>
      <c r="E88" s="40" t="s">
        <v>70</v>
      </c>
      <c r="F88" s="157" t="s">
        <v>84</v>
      </c>
      <c r="G88" s="157"/>
      <c r="H88" s="157"/>
      <c r="I88" s="157"/>
      <c r="J88" s="157"/>
      <c r="K88" s="156"/>
      <c r="L88" s="156"/>
    </row>
    <row r="89" spans="4:12" x14ac:dyDescent="0.25">
      <c r="D89" s="2"/>
      <c r="E89" s="40" t="s">
        <v>31</v>
      </c>
      <c r="F89" s="159" t="str">
        <f>F59</f>
        <v>подпункт "а" пункта 9 приказа Минстроя России от 04.04.2014 № 162/пр</v>
      </c>
      <c r="G89" s="159"/>
      <c r="H89" s="40" t="s">
        <v>57</v>
      </c>
      <c r="I89" s="45">
        <f>'[3]Расчет КиН (ХВ питьев.)'!G6</f>
        <v>0</v>
      </c>
      <c r="J89" s="45">
        <f>'[3]Расчет КиН (ХВ питьев.)'!I6</f>
        <v>0</v>
      </c>
      <c r="K89" s="156"/>
      <c r="L89" s="156"/>
    </row>
    <row r="90" spans="4:12" x14ac:dyDescent="0.25">
      <c r="D90" s="2"/>
      <c r="E90" s="40" t="s">
        <v>33</v>
      </c>
      <c r="F90" s="159" t="str">
        <f>F61</f>
        <v>подпункт "б" пункта 9 приказа Минстроя России от 04.04.2014 № 162/пр</v>
      </c>
      <c r="G90" s="159"/>
      <c r="H90" s="40" t="s">
        <v>57</v>
      </c>
      <c r="I90" s="45">
        <f>'[3]Расчет КиН (ХВ питьев.)'!G8</f>
        <v>0</v>
      </c>
      <c r="J90" s="45">
        <f>'[3]Расчет КиН (ХВ питьев.)'!I8</f>
        <v>0</v>
      </c>
      <c r="K90" s="156"/>
      <c r="L90" s="156"/>
    </row>
    <row r="91" spans="4:12" ht="17.25" customHeight="1" x14ac:dyDescent="0.25">
      <c r="D91" s="2"/>
      <c r="E91" s="40" t="s">
        <v>35</v>
      </c>
      <c r="F91" s="159" t="str">
        <f>F64</f>
        <v>пункт 11 приказа Минстроя России от 04.04.2014 № 162/пр</v>
      </c>
      <c r="G91" s="159"/>
      <c r="H91" s="40" t="s">
        <v>57</v>
      </c>
      <c r="I91" s="45">
        <f>'[3]Расчет КиН (ХВ питьев.)'!G10</f>
        <v>0</v>
      </c>
      <c r="J91" s="45">
        <f>'[3]Расчет КиН (ХВ питьев.)'!I10</f>
        <v>0</v>
      </c>
      <c r="K91" s="156"/>
      <c r="L91" s="156"/>
    </row>
    <row r="92" spans="4:12" ht="12" customHeight="1" x14ac:dyDescent="0.25">
      <c r="D92" s="2"/>
      <c r="E92" s="115" t="s">
        <v>85</v>
      </c>
      <c r="F92" s="115"/>
      <c r="G92" s="115"/>
      <c r="H92" s="115"/>
      <c r="I92" s="115"/>
      <c r="J92" s="115"/>
      <c r="K92" s="115"/>
      <c r="L92" s="115"/>
    </row>
    <row r="93" spans="4:12" x14ac:dyDescent="0.25">
      <c r="D93" s="2"/>
      <c r="E93" s="116" t="s">
        <v>13</v>
      </c>
      <c r="F93" s="116" t="s">
        <v>86</v>
      </c>
      <c r="G93" s="160"/>
      <c r="H93" s="116" t="s">
        <v>15</v>
      </c>
      <c r="I93" s="116" t="s">
        <v>16</v>
      </c>
      <c r="J93" s="161"/>
      <c r="K93" s="161"/>
      <c r="L93" s="161"/>
    </row>
    <row r="94" spans="4:12" x14ac:dyDescent="0.25">
      <c r="D94" s="2"/>
      <c r="E94" s="116"/>
      <c r="F94" s="160"/>
      <c r="G94" s="160"/>
      <c r="H94" s="160"/>
      <c r="I94" s="12" t="s">
        <v>17</v>
      </c>
      <c r="J94" s="12" t="s">
        <v>18</v>
      </c>
      <c r="K94" s="12" t="s">
        <v>19</v>
      </c>
      <c r="L94" s="12" t="s">
        <v>20</v>
      </c>
    </row>
    <row r="95" spans="4:12" ht="14.25" customHeight="1" x14ac:dyDescent="0.25">
      <c r="D95" s="2"/>
      <c r="E95" s="12">
        <v>1</v>
      </c>
      <c r="F95" s="158" t="s">
        <v>87</v>
      </c>
      <c r="G95" s="158"/>
      <c r="H95" s="46" t="s">
        <v>22</v>
      </c>
      <c r="I95" s="12" t="s">
        <v>69</v>
      </c>
      <c r="J95" s="12" t="s">
        <v>69</v>
      </c>
      <c r="K95" s="12" t="s">
        <v>69</v>
      </c>
      <c r="L95" s="12" t="s">
        <v>69</v>
      </c>
    </row>
    <row r="96" spans="4:12" ht="14.25" customHeight="1" x14ac:dyDescent="0.25">
      <c r="E96" s="47"/>
      <c r="F96" s="48"/>
      <c r="G96" s="48"/>
      <c r="H96" s="49"/>
      <c r="I96" s="47"/>
      <c r="J96" s="47"/>
      <c r="K96" s="47"/>
      <c r="L96" s="47"/>
    </row>
    <row r="97" spans="5:12" ht="14.25" customHeight="1" x14ac:dyDescent="0.25">
      <c r="E97" s="47"/>
      <c r="F97" s="48"/>
      <c r="G97" s="48"/>
      <c r="H97" s="49"/>
      <c r="I97" s="47"/>
      <c r="J97" s="47"/>
      <c r="K97" s="47"/>
      <c r="L97" s="47"/>
    </row>
    <row r="98" spans="5:12" ht="14.25" hidden="1" customHeight="1" x14ac:dyDescent="0.25">
      <c r="E98" s="47"/>
      <c r="F98" s="48"/>
      <c r="G98" s="48"/>
      <c r="H98" s="49"/>
      <c r="I98" s="47"/>
      <c r="J98" s="47"/>
      <c r="K98" s="47"/>
      <c r="L98" s="47"/>
    </row>
    <row r="99" spans="5:12" hidden="1" x14ac:dyDescent="0.25"/>
    <row r="100" spans="5:12" hidden="1" x14ac:dyDescent="0.25"/>
    <row r="101" spans="5:12" hidden="1" x14ac:dyDescent="0.25"/>
    <row r="102" spans="5:12" x14ac:dyDescent="0.25">
      <c r="G102" s="1" t="s">
        <v>88</v>
      </c>
    </row>
  </sheetData>
  <mergeCells count="98">
    <mergeCell ref="F95:G95"/>
    <mergeCell ref="F88:J88"/>
    <mergeCell ref="F89:G89"/>
    <mergeCell ref="F90:G90"/>
    <mergeCell ref="F91:G91"/>
    <mergeCell ref="E92:L92"/>
    <mergeCell ref="E93:E94"/>
    <mergeCell ref="F93:G94"/>
    <mergeCell ref="H93:H94"/>
    <mergeCell ref="I93:L93"/>
    <mergeCell ref="E80:L80"/>
    <mergeCell ref="F81:G81"/>
    <mergeCell ref="K81:L81"/>
    <mergeCell ref="F82:G82"/>
    <mergeCell ref="K82:L91"/>
    <mergeCell ref="F83:G83"/>
    <mergeCell ref="F84:G84"/>
    <mergeCell ref="F85:G85"/>
    <mergeCell ref="F86:G86"/>
    <mergeCell ref="F87:G87"/>
    <mergeCell ref="E79:L79"/>
    <mergeCell ref="F59:G59"/>
    <mergeCell ref="F60:G60"/>
    <mergeCell ref="F61:G61"/>
    <mergeCell ref="F62:G62"/>
    <mergeCell ref="F63:K63"/>
    <mergeCell ref="F64:G64"/>
    <mergeCell ref="F65:G65"/>
    <mergeCell ref="F66:K66"/>
    <mergeCell ref="F67:G67"/>
    <mergeCell ref="F69:G69"/>
    <mergeCell ref="F70:G70"/>
    <mergeCell ref="F58:K58"/>
    <mergeCell ref="F48:G48"/>
    <mergeCell ref="F49:K49"/>
    <mergeCell ref="F50:G50"/>
    <mergeCell ref="F51:K51"/>
    <mergeCell ref="F52:G52"/>
    <mergeCell ref="F53:G53"/>
    <mergeCell ref="E55:L55"/>
    <mergeCell ref="E56:E57"/>
    <mergeCell ref="F56:G57"/>
    <mergeCell ref="H56:H57"/>
    <mergeCell ref="I56:L56"/>
    <mergeCell ref="F47:G47"/>
    <mergeCell ref="F40:H40"/>
    <mergeCell ref="I40:L40"/>
    <mergeCell ref="F41:H41"/>
    <mergeCell ref="I41:L42"/>
    <mergeCell ref="F42:H42"/>
    <mergeCell ref="E43:L43"/>
    <mergeCell ref="E44:E45"/>
    <mergeCell ref="F44:G45"/>
    <mergeCell ref="H44:H45"/>
    <mergeCell ref="I44:L44"/>
    <mergeCell ref="F46:K46"/>
    <mergeCell ref="E39:L39"/>
    <mergeCell ref="F28:G28"/>
    <mergeCell ref="E29:L29"/>
    <mergeCell ref="E30:E31"/>
    <mergeCell ref="F30:G31"/>
    <mergeCell ref="H30:H31"/>
    <mergeCell ref="I30:L30"/>
    <mergeCell ref="F32:G32"/>
    <mergeCell ref="F33:G33"/>
    <mergeCell ref="F34:G34"/>
    <mergeCell ref="E35:L35"/>
    <mergeCell ref="E38:L38"/>
    <mergeCell ref="F27:G27"/>
    <mergeCell ref="F18:G18"/>
    <mergeCell ref="E19:L19"/>
    <mergeCell ref="E20:E21"/>
    <mergeCell ref="F20:G21"/>
    <mergeCell ref="H20:H21"/>
    <mergeCell ref="I20:L20"/>
    <mergeCell ref="F22:G22"/>
    <mergeCell ref="F23:G23"/>
    <mergeCell ref="F24:G24"/>
    <mergeCell ref="F25:G25"/>
    <mergeCell ref="F26:G26"/>
    <mergeCell ref="F17:G17"/>
    <mergeCell ref="E11:F11"/>
    <mergeCell ref="G11:L11"/>
    <mergeCell ref="E12:F12"/>
    <mergeCell ref="G12:L12"/>
    <mergeCell ref="E13:F13"/>
    <mergeCell ref="G13:L13"/>
    <mergeCell ref="E14:L14"/>
    <mergeCell ref="E15:E16"/>
    <mergeCell ref="F15:G16"/>
    <mergeCell ref="H15:H16"/>
    <mergeCell ref="I15:L15"/>
    <mergeCell ref="E7:L7"/>
    <mergeCell ref="E8:L8"/>
    <mergeCell ref="E9:F9"/>
    <mergeCell ref="G9:L9"/>
    <mergeCell ref="E10:F10"/>
    <mergeCell ref="G10:L10"/>
  </mergeCells>
  <printOptions horizontalCentered="1"/>
  <pageMargins left="0.70866141732283472" right="0.70866141732283472" top="0.74803149606299213" bottom="0.55118110236220474" header="0.31496062992125984" footer="0.31496062992125984"/>
  <pageSetup paperSize="9" scale="3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8"/>
  <sheetViews>
    <sheetView tabSelected="1" topLeftCell="F1" workbookViewId="0">
      <selection activeCell="G3" sqref="G3"/>
    </sheetView>
  </sheetViews>
  <sheetFormatPr defaultRowHeight="12" outlineLevelCol="1" x14ac:dyDescent="0.25"/>
  <cols>
    <col min="1" max="3" width="10.7109375" style="1" hidden="1" customWidth="1"/>
    <col min="4" max="4" width="4.140625" style="1" hidden="1" customWidth="1"/>
    <col min="5" max="5" width="9.5703125" style="1" hidden="1" customWidth="1"/>
    <col min="6" max="6" width="5.140625" style="1" customWidth="1"/>
    <col min="7" max="7" width="87.28515625" style="1" customWidth="1"/>
    <col min="8" max="8" width="13.5703125" style="1" customWidth="1"/>
    <col min="9" max="9" width="13" style="1" customWidth="1"/>
    <col min="10" max="10" width="12.140625" style="1" customWidth="1"/>
    <col min="11" max="11" width="11.7109375" style="1" customWidth="1"/>
    <col min="12" max="12" width="12.140625" style="1" customWidth="1" outlineLevel="1"/>
    <col min="13" max="13" width="23.5703125" style="1" customWidth="1"/>
    <col min="14" max="14" width="9.7109375" style="1" customWidth="1"/>
    <col min="15" max="16384" width="9.140625" style="1"/>
  </cols>
  <sheetData>
    <row r="1" spans="2:13" ht="35.25" customHeight="1" x14ac:dyDescent="0.25">
      <c r="I1" s="3" t="s">
        <v>89</v>
      </c>
      <c r="K1" s="50"/>
      <c r="L1" s="51"/>
    </row>
    <row r="2" spans="2:13" ht="24.75" customHeight="1" x14ac:dyDescent="0.25">
      <c r="I2" s="3" t="s">
        <v>1</v>
      </c>
      <c r="K2" s="51"/>
      <c r="L2" s="51"/>
    </row>
    <row r="3" spans="2:13" ht="20.25" customHeight="1" x14ac:dyDescent="0.25">
      <c r="I3" s="3" t="s">
        <v>2</v>
      </c>
      <c r="K3" s="51"/>
      <c r="L3" s="51"/>
    </row>
    <row r="4" spans="2:13" ht="26.25" customHeight="1" x14ac:dyDescent="0.25">
      <c r="I4" s="3" t="s">
        <v>137</v>
      </c>
      <c r="K4" s="51"/>
      <c r="L4" s="51"/>
    </row>
    <row r="5" spans="2:13" ht="18.75" hidden="1" customHeight="1" x14ac:dyDescent="0.25">
      <c r="I5" s="52"/>
      <c r="K5" s="52"/>
      <c r="L5" s="52"/>
      <c r="M5" s="53"/>
    </row>
    <row r="6" spans="2:13" ht="16.5" customHeight="1" x14ac:dyDescent="0.25">
      <c r="K6" s="54"/>
      <c r="L6" s="54"/>
      <c r="M6" s="53"/>
    </row>
    <row r="7" spans="2:13" ht="24.75" customHeight="1" x14ac:dyDescent="0.25"/>
    <row r="8" spans="2:13" ht="75.75" customHeight="1" x14ac:dyDescent="0.25">
      <c r="F8" s="162" t="s">
        <v>135</v>
      </c>
      <c r="G8" s="162"/>
      <c r="H8" s="162"/>
      <c r="I8" s="162"/>
      <c r="J8" s="162"/>
      <c r="K8" s="162"/>
      <c r="L8" s="162"/>
      <c r="M8" s="55"/>
    </row>
    <row r="9" spans="2:13" ht="15.75" customHeight="1" x14ac:dyDescent="0.25">
      <c r="D9" s="56"/>
      <c r="F9" s="163" t="s">
        <v>3</v>
      </c>
      <c r="G9" s="163"/>
      <c r="H9" s="163"/>
      <c r="I9" s="163"/>
      <c r="J9" s="163"/>
      <c r="K9" s="163"/>
      <c r="L9" s="163"/>
    </row>
    <row r="10" spans="2:13" ht="19.5" customHeight="1" x14ac:dyDescent="0.25">
      <c r="D10" s="56"/>
      <c r="F10" s="164" t="s">
        <v>4</v>
      </c>
      <c r="G10" s="165"/>
      <c r="H10" s="166" t="s">
        <v>136</v>
      </c>
      <c r="I10" s="166"/>
      <c r="J10" s="166"/>
      <c r="K10" s="166"/>
      <c r="L10" s="166"/>
      <c r="M10" s="57"/>
    </row>
    <row r="11" spans="2:13" ht="18" customHeight="1" x14ac:dyDescent="0.25">
      <c r="D11" s="56"/>
      <c r="F11" s="167" t="s">
        <v>5</v>
      </c>
      <c r="G11" s="168"/>
      <c r="H11" s="166" t="s">
        <v>6</v>
      </c>
      <c r="I11" s="166"/>
      <c r="J11" s="166"/>
      <c r="K11" s="166"/>
      <c r="L11" s="166"/>
      <c r="M11" s="57"/>
    </row>
    <row r="12" spans="2:13" ht="17.25" customHeight="1" x14ac:dyDescent="0.25">
      <c r="D12" s="56"/>
      <c r="F12" s="164" t="s">
        <v>7</v>
      </c>
      <c r="G12" s="165"/>
      <c r="H12" s="169" t="s">
        <v>8</v>
      </c>
      <c r="I12" s="169"/>
      <c r="J12" s="169"/>
      <c r="K12" s="169"/>
      <c r="L12" s="169"/>
    </row>
    <row r="13" spans="2:13" ht="15.75" customHeight="1" x14ac:dyDescent="0.25">
      <c r="D13" s="56"/>
      <c r="F13" s="167" t="s">
        <v>5</v>
      </c>
      <c r="G13" s="168"/>
      <c r="H13" s="169" t="s">
        <v>9</v>
      </c>
      <c r="I13" s="169"/>
      <c r="J13" s="169"/>
      <c r="K13" s="169"/>
      <c r="L13" s="169"/>
    </row>
    <row r="14" spans="2:13" ht="15.75" customHeight="1" x14ac:dyDescent="0.25">
      <c r="D14" s="56"/>
      <c r="F14" s="164" t="s">
        <v>10</v>
      </c>
      <c r="G14" s="164"/>
      <c r="H14" s="170" t="s">
        <v>11</v>
      </c>
      <c r="I14" s="170"/>
      <c r="J14" s="170"/>
      <c r="K14" s="170"/>
      <c r="L14" s="170"/>
    </row>
    <row r="15" spans="2:13" ht="44.25" customHeight="1" x14ac:dyDescent="0.2">
      <c r="B15" s="8" t="b">
        <f>REGULATION_METHODS&lt;&gt;"Метод сравнения аналогов"</f>
        <v>1</v>
      </c>
      <c r="D15" s="56"/>
      <c r="F15" s="171" t="s">
        <v>90</v>
      </c>
      <c r="G15" s="171"/>
      <c r="H15" s="171"/>
      <c r="I15" s="171"/>
      <c r="J15" s="171"/>
      <c r="K15" s="171"/>
      <c r="L15" s="171"/>
    </row>
    <row r="16" spans="2:13" ht="15.75" customHeight="1" x14ac:dyDescent="0.2">
      <c r="B16" s="8" t="e">
        <f>#REF!</f>
        <v>#REF!</v>
      </c>
      <c r="D16" s="56"/>
      <c r="F16" s="172" t="s">
        <v>13</v>
      </c>
      <c r="G16" s="173" t="s">
        <v>14</v>
      </c>
      <c r="H16" s="175" t="s">
        <v>15</v>
      </c>
      <c r="I16" s="177" t="s">
        <v>91</v>
      </c>
      <c r="J16" s="177"/>
      <c r="K16" s="177"/>
      <c r="L16" s="177"/>
    </row>
    <row r="17" spans="2:13" ht="11.25" customHeight="1" x14ac:dyDescent="0.2">
      <c r="B17" s="8" t="b">
        <f>B15</f>
        <v>1</v>
      </c>
      <c r="D17" s="56"/>
      <c r="F17" s="172"/>
      <c r="G17" s="174"/>
      <c r="H17" s="176"/>
      <c r="I17" s="58" t="s">
        <v>17</v>
      </c>
      <c r="J17" s="58" t="s">
        <v>18</v>
      </c>
      <c r="K17" s="58" t="s">
        <v>19</v>
      </c>
      <c r="L17" s="58" t="s">
        <v>20</v>
      </c>
    </row>
    <row r="18" spans="2:13" ht="26.25" customHeight="1" x14ac:dyDescent="0.2">
      <c r="B18" s="8" t="e">
        <f>#REF!</f>
        <v>#REF!</v>
      </c>
      <c r="D18" s="56"/>
      <c r="F18" s="72">
        <v>1</v>
      </c>
      <c r="G18" s="59" t="s">
        <v>92</v>
      </c>
      <c r="H18" s="61" t="s">
        <v>22</v>
      </c>
      <c r="I18" s="60">
        <f>'[4]Расчет тарифа мет. инд. 5 лет'!V27+'[4]Расчет тарифа мет. инд. 5 лет'!V32+'[4]Расчет тарифа мет. инд. 5 лет'!V51</f>
        <v>2710.8939196182055</v>
      </c>
      <c r="J18" s="60">
        <f>'[4]Расчет тарифа мет. инд. 5 лет'!AA27+'[4]Расчет тарифа мет. инд. 5 лет'!AA31+'[4]Расчет тарифа мет. инд. 5 лет'!AA32+'[4]Расчет тарифа мет. инд. 5 лет'!AA38+'[4]Расчет тарифа мет. инд. 5 лет'!AA42+'[4]Расчет тарифа мет. инд. 5 лет'!AA51</f>
        <v>3213.1744583513128</v>
      </c>
      <c r="K18" s="60">
        <f>'[4]Расчет тарифа мет. инд. 5 лет'!AF27+'[4]Расчет тарифа мет. инд. 5 лет'!AF31+'[4]Расчет тарифа мет. инд. 5 лет'!AF32+'[4]Расчет тарифа мет. инд. 5 лет'!AF38+'[4]Расчет тарифа мет. инд. 5 лет'!AF42+'[4]Расчет тарифа мет. инд. 5 лет'!AF51</f>
        <v>3308.284422318512</v>
      </c>
      <c r="L18" s="60">
        <f>'[4]Расчет тарифа мет. инд. 5 лет'!AK27+'[4]Расчет тарифа мет. инд. 5 лет'!AK31+'[4]Расчет тарифа мет. инд. 5 лет'!AK32+'[4]Расчет тарифа мет. инд. 5 лет'!AK38+'[4]Расчет тарифа мет. инд. 5 лет'!AK42+'[4]Расчет тарифа мет. инд. 5 лет'!AK51</f>
        <v>3406.209641219139</v>
      </c>
    </row>
    <row r="19" spans="2:13" ht="26.25" customHeight="1" x14ac:dyDescent="0.2">
      <c r="B19" s="8"/>
      <c r="D19" s="56"/>
      <c r="F19" s="72" t="s">
        <v>23</v>
      </c>
      <c r="G19" s="104" t="s">
        <v>93</v>
      </c>
      <c r="H19" s="61" t="s">
        <v>22</v>
      </c>
      <c r="I19" s="60">
        <v>0</v>
      </c>
      <c r="J19" s="60">
        <v>0</v>
      </c>
      <c r="K19" s="60">
        <v>0</v>
      </c>
      <c r="L19" s="60">
        <v>0</v>
      </c>
    </row>
    <row r="20" spans="2:13" ht="25.5" x14ac:dyDescent="0.2">
      <c r="B20" s="8" t="e">
        <f>B18</f>
        <v>#REF!</v>
      </c>
      <c r="D20" s="56"/>
      <c r="F20" s="72" t="s">
        <v>70</v>
      </c>
      <c r="G20" s="59" t="s">
        <v>94</v>
      </c>
      <c r="H20" s="61" t="s">
        <v>22</v>
      </c>
      <c r="I20" s="60">
        <f>'[4]Расчет тарифа мет. инд. 5 лет'!V48</f>
        <v>0</v>
      </c>
      <c r="J20" s="60">
        <f>'[4]Расчет тарифа мет. инд. 5 лет'!AA48</f>
        <v>0</v>
      </c>
      <c r="K20" s="60">
        <f>'[4]Расчет тарифа мет. инд. 5 лет'!AF48</f>
        <v>0</v>
      </c>
      <c r="L20" s="60">
        <f>'[4]Расчет тарифа мет. инд. 5 лет'!AK48</f>
        <v>0</v>
      </c>
      <c r="M20" s="16"/>
    </row>
    <row r="21" spans="2:13" ht="30" customHeight="1" x14ac:dyDescent="0.2">
      <c r="B21" s="8" t="b">
        <v>1</v>
      </c>
      <c r="D21" s="56"/>
      <c r="F21" s="163" t="s">
        <v>95</v>
      </c>
      <c r="G21" s="163"/>
      <c r="H21" s="163"/>
      <c r="I21" s="163"/>
      <c r="J21" s="163"/>
      <c r="K21" s="163"/>
      <c r="L21" s="163"/>
    </row>
    <row r="22" spans="2:13" ht="18.75" customHeight="1" x14ac:dyDescent="0.2">
      <c r="B22" s="8" t="e">
        <f>#REF!</f>
        <v>#REF!</v>
      </c>
      <c r="C22" s="8" t="e">
        <f>INDEX([2]Тарифы!$AC$86:$AC$99,MATCH(#REF!,[2]Тарифы!$Y$86:$Y$99,0))</f>
        <v>#REF!</v>
      </c>
      <c r="D22" s="56"/>
      <c r="F22" s="179" t="s">
        <v>13</v>
      </c>
      <c r="G22" s="180" t="s">
        <v>26</v>
      </c>
      <c r="H22" s="172" t="s">
        <v>15</v>
      </c>
      <c r="I22" s="177" t="s">
        <v>16</v>
      </c>
      <c r="J22" s="177"/>
      <c r="K22" s="177"/>
      <c r="L22" s="177"/>
    </row>
    <row r="23" spans="2:13" ht="13.5" customHeight="1" x14ac:dyDescent="0.2">
      <c r="B23" s="8" t="e">
        <f>B22</f>
        <v>#REF!</v>
      </c>
      <c r="D23" s="56"/>
      <c r="F23" s="179"/>
      <c r="G23" s="181"/>
      <c r="H23" s="172"/>
      <c r="I23" s="58" t="s">
        <v>17</v>
      </c>
      <c r="J23" s="58" t="s">
        <v>18</v>
      </c>
      <c r="K23" s="58" t="s">
        <v>19</v>
      </c>
      <c r="L23" s="58" t="s">
        <v>20</v>
      </c>
    </row>
    <row r="24" spans="2:13" ht="15" customHeight="1" x14ac:dyDescent="0.2">
      <c r="B24" s="8" t="e">
        <f>B23</f>
        <v>#REF!</v>
      </c>
      <c r="D24" s="62">
        <f>'[2]Объемы ВО'!G36</f>
        <v>0</v>
      </c>
      <c r="E24" s="63"/>
      <c r="F24" s="72">
        <v>1</v>
      </c>
      <c r="G24" s="59" t="s">
        <v>96</v>
      </c>
      <c r="H24" s="64" t="s">
        <v>28</v>
      </c>
      <c r="I24" s="60">
        <f>I25</f>
        <v>156</v>
      </c>
      <c r="J24" s="60">
        <f t="shared" ref="J24:L24" si="0">J25</f>
        <v>156</v>
      </c>
      <c r="K24" s="60">
        <f t="shared" si="0"/>
        <v>156</v>
      </c>
      <c r="L24" s="60">
        <f t="shared" si="0"/>
        <v>156</v>
      </c>
    </row>
    <row r="25" spans="2:13" ht="14.25" customHeight="1" x14ac:dyDescent="0.2">
      <c r="B25" s="8" t="e">
        <f>#REF!</f>
        <v>#REF!</v>
      </c>
      <c r="D25" s="62">
        <f>'[2]Объемы ВО'!$G$40</f>
        <v>0</v>
      </c>
      <c r="E25" s="63"/>
      <c r="F25" s="58">
        <v>2</v>
      </c>
      <c r="G25" s="59" t="s">
        <v>97</v>
      </c>
      <c r="H25" s="64" t="s">
        <v>28</v>
      </c>
      <c r="I25" s="60">
        <f>I26+I27+I28</f>
        <v>156</v>
      </c>
      <c r="J25" s="60">
        <f t="shared" ref="J25:J28" si="1">I25</f>
        <v>156</v>
      </c>
      <c r="K25" s="60">
        <f t="shared" ref="K25:K28" si="2">I25</f>
        <v>156</v>
      </c>
      <c r="L25" s="60">
        <f t="shared" ref="L25:L28" si="3">I25</f>
        <v>156</v>
      </c>
    </row>
    <row r="26" spans="2:13" ht="12.75" customHeight="1" x14ac:dyDescent="0.2">
      <c r="B26" s="8" t="e">
        <f>AND(#REF!,REGULATION_METHODS&lt;&gt;"Метод сравнения аналогов")</f>
        <v>#REF!</v>
      </c>
      <c r="D26" s="65" t="s">
        <v>98</v>
      </c>
      <c r="E26" s="66"/>
      <c r="F26" s="72" t="s">
        <v>60</v>
      </c>
      <c r="G26" s="67" t="s">
        <v>99</v>
      </c>
      <c r="H26" s="64" t="s">
        <v>28</v>
      </c>
      <c r="I26" s="60">
        <f>'[4]Расчет тарифа мет. инд. 5 лет'!V20</f>
        <v>25</v>
      </c>
      <c r="J26" s="60">
        <f t="shared" si="1"/>
        <v>25</v>
      </c>
      <c r="K26" s="60">
        <f t="shared" si="2"/>
        <v>25</v>
      </c>
      <c r="L26" s="60">
        <f t="shared" si="3"/>
        <v>25</v>
      </c>
    </row>
    <row r="27" spans="2:13" ht="12.75" customHeight="1" x14ac:dyDescent="0.2">
      <c r="B27" s="8" t="e">
        <f>B26</f>
        <v>#REF!</v>
      </c>
      <c r="D27" s="65" t="s">
        <v>100</v>
      </c>
      <c r="E27" s="66"/>
      <c r="F27" s="72" t="s">
        <v>101</v>
      </c>
      <c r="G27" s="67" t="s">
        <v>102</v>
      </c>
      <c r="H27" s="64" t="s">
        <v>28</v>
      </c>
      <c r="I27" s="60">
        <f>'[4]Расчет тарифа мет. инд. 5 лет'!V22</f>
        <v>86.64</v>
      </c>
      <c r="J27" s="60">
        <f t="shared" si="1"/>
        <v>86.64</v>
      </c>
      <c r="K27" s="60">
        <f t="shared" si="2"/>
        <v>86.64</v>
      </c>
      <c r="L27" s="60">
        <f t="shared" si="3"/>
        <v>86.64</v>
      </c>
    </row>
    <row r="28" spans="2:13" ht="13.5" customHeight="1" x14ac:dyDescent="0.2">
      <c r="B28" s="8" t="e">
        <f>B27</f>
        <v>#REF!</v>
      </c>
      <c r="D28" s="65" t="s">
        <v>103</v>
      </c>
      <c r="E28" s="66"/>
      <c r="F28" s="72" t="s">
        <v>104</v>
      </c>
      <c r="G28" s="67" t="s">
        <v>105</v>
      </c>
      <c r="H28" s="64" t="s">
        <v>28</v>
      </c>
      <c r="I28" s="60">
        <f>'[4]Расчет тарифа мет. инд. 5 лет'!V21</f>
        <v>44.36</v>
      </c>
      <c r="J28" s="60">
        <f t="shared" si="1"/>
        <v>44.36</v>
      </c>
      <c r="K28" s="60">
        <f t="shared" si="2"/>
        <v>44.36</v>
      </c>
      <c r="L28" s="60">
        <f t="shared" si="3"/>
        <v>44.36</v>
      </c>
    </row>
    <row r="29" spans="2:13" ht="3.75" customHeight="1" x14ac:dyDescent="0.2">
      <c r="B29" s="8"/>
      <c r="D29" s="65"/>
      <c r="E29" s="66"/>
      <c r="F29" s="68"/>
      <c r="G29" s="69"/>
      <c r="H29" s="70"/>
      <c r="I29" s="71"/>
      <c r="J29" s="71"/>
      <c r="K29" s="71"/>
      <c r="L29" s="71"/>
    </row>
    <row r="30" spans="2:13" ht="12" customHeight="1" x14ac:dyDescent="0.2">
      <c r="B30" s="8"/>
      <c r="D30" s="65"/>
      <c r="E30" s="66"/>
      <c r="F30" s="68"/>
      <c r="G30" s="69"/>
      <c r="H30" s="70"/>
      <c r="I30" s="71"/>
      <c r="J30" s="71"/>
      <c r="K30" s="71"/>
      <c r="L30" s="71"/>
    </row>
    <row r="31" spans="2:13" ht="11.25" hidden="1" customHeight="1" x14ac:dyDescent="0.2">
      <c r="B31" s="8"/>
      <c r="D31" s="65"/>
      <c r="E31" s="66"/>
      <c r="F31" s="68"/>
      <c r="G31" s="69"/>
      <c r="H31" s="70"/>
      <c r="I31" s="71"/>
      <c r="J31" s="71"/>
      <c r="K31" s="71"/>
      <c r="L31" s="71"/>
    </row>
    <row r="32" spans="2:13" ht="11.25" customHeight="1" x14ac:dyDescent="0.2">
      <c r="B32" s="8"/>
      <c r="D32" s="65"/>
      <c r="E32" s="66"/>
      <c r="F32" s="182" t="s">
        <v>23</v>
      </c>
      <c r="G32" s="182"/>
      <c r="H32" s="182"/>
      <c r="I32" s="182"/>
      <c r="J32" s="182"/>
      <c r="K32" s="182"/>
      <c r="L32" s="182"/>
    </row>
    <row r="33" spans="3:12" ht="16.5" customHeight="1" x14ac:dyDescent="0.25">
      <c r="D33" s="56"/>
      <c r="F33" s="163" t="s">
        <v>39</v>
      </c>
      <c r="G33" s="163"/>
      <c r="H33" s="163"/>
      <c r="I33" s="163"/>
      <c r="J33" s="163"/>
      <c r="K33" s="163"/>
      <c r="L33" s="163"/>
    </row>
    <row r="34" spans="3:12" ht="11.25" customHeight="1" x14ac:dyDescent="0.25">
      <c r="D34" s="56"/>
      <c r="F34" s="183" t="s">
        <v>13</v>
      </c>
      <c r="G34" s="173" t="s">
        <v>40</v>
      </c>
      <c r="H34" s="172" t="s">
        <v>15</v>
      </c>
      <c r="I34" s="177" t="s">
        <v>16</v>
      </c>
      <c r="J34" s="177"/>
      <c r="K34" s="177"/>
      <c r="L34" s="177"/>
    </row>
    <row r="35" spans="3:12" ht="11.25" customHeight="1" x14ac:dyDescent="0.25">
      <c r="D35" s="56"/>
      <c r="F35" s="183"/>
      <c r="G35" s="174"/>
      <c r="H35" s="172"/>
      <c r="I35" s="58" t="s">
        <v>17</v>
      </c>
      <c r="J35" s="58" t="s">
        <v>18</v>
      </c>
      <c r="K35" s="58" t="s">
        <v>19</v>
      </c>
      <c r="L35" s="58" t="s">
        <v>20</v>
      </c>
    </row>
    <row r="36" spans="3:12" ht="12.75" x14ac:dyDescent="0.25">
      <c r="D36" s="56"/>
      <c r="F36" s="72" t="s">
        <v>44</v>
      </c>
      <c r="G36" s="59" t="s">
        <v>45</v>
      </c>
      <c r="H36" s="61" t="s">
        <v>22</v>
      </c>
      <c r="I36" s="73">
        <f>'[4]Расчет тарифа мет. инд. 5 лет'!V173</f>
        <v>16691.074722904654</v>
      </c>
      <c r="J36" s="73">
        <f>'[4]Расчет тарифа мет. инд. 5 лет'!AA173</f>
        <v>17218.178862653986</v>
      </c>
      <c r="K36" s="73">
        <f>'[4]Расчет тарифа мет. инд. 5 лет'!AF173</f>
        <v>17727.836956988544</v>
      </c>
      <c r="L36" s="73">
        <f>'[4]Расчет тарифа мет. инд. 5 лет'!AK173</f>
        <v>18252.580930915406</v>
      </c>
    </row>
    <row r="37" spans="3:12" ht="13.5" customHeight="1" x14ac:dyDescent="0.25">
      <c r="D37" s="56"/>
      <c r="F37" s="72" t="s">
        <v>46</v>
      </c>
      <c r="G37" s="74" t="s">
        <v>106</v>
      </c>
      <c r="H37" s="61" t="s">
        <v>22</v>
      </c>
      <c r="I37" s="73">
        <f>'[4]Расчет тарифа мет. инд. 5 лет'!V26</f>
        <v>4036.9965466180138</v>
      </c>
      <c r="J37" s="73">
        <f>'[4]Расчет тарифа мет. инд. 5 лет'!AA26</f>
        <v>4164.4848975602108</v>
      </c>
      <c r="K37" s="73">
        <f>'[4]Расчет тарифа мет. инд. 5 лет'!AF26</f>
        <v>4287.7536505279941</v>
      </c>
      <c r="L37" s="73">
        <f>'[4]Расчет тарифа мет. инд. 5 лет'!AK26</f>
        <v>4414.6711585836219</v>
      </c>
    </row>
    <row r="38" spans="3:12" ht="13.5" customHeight="1" x14ac:dyDescent="0.25">
      <c r="D38" s="56"/>
      <c r="F38" s="72" t="s">
        <v>48</v>
      </c>
      <c r="G38" s="74" t="s">
        <v>81</v>
      </c>
      <c r="H38" s="61" t="s">
        <v>22</v>
      </c>
      <c r="I38" s="73">
        <f>'[4]Расчет тарифа мет. инд. 5 лет'!V75</f>
        <v>0</v>
      </c>
      <c r="J38" s="73">
        <f>'[4]Расчет тарифа мет. инд. 5 лет'!AA75</f>
        <v>0</v>
      </c>
      <c r="K38" s="73">
        <f>'[4]Расчет тарифа мет. инд. 5 лет'!AF75</f>
        <v>0</v>
      </c>
      <c r="L38" s="73">
        <f>'[4]Расчет тарифа мет. инд. 5 лет'!AK75</f>
        <v>0</v>
      </c>
    </row>
    <row r="39" spans="3:12" ht="15" customHeight="1" x14ac:dyDescent="0.2">
      <c r="C39" s="8" t="str">
        <f>[2]Тарифы!$X$87</f>
        <v>1ВО::1.1</v>
      </c>
      <c r="D39" s="56"/>
      <c r="F39" s="102" t="s">
        <v>107</v>
      </c>
      <c r="G39" s="59" t="s">
        <v>108</v>
      </c>
      <c r="H39" s="61" t="s">
        <v>22</v>
      </c>
      <c r="I39" s="75">
        <f>I19</f>
        <v>0</v>
      </c>
      <c r="J39" s="75">
        <f>J19</f>
        <v>0</v>
      </c>
      <c r="K39" s="75">
        <f>K19</f>
        <v>0</v>
      </c>
      <c r="L39" s="75">
        <f>L19</f>
        <v>0</v>
      </c>
    </row>
    <row r="40" spans="3:12" ht="15" customHeight="1" x14ac:dyDescent="0.25">
      <c r="D40" s="56"/>
      <c r="F40" s="102" t="s">
        <v>109</v>
      </c>
      <c r="G40" s="76" t="s">
        <v>110</v>
      </c>
      <c r="H40" s="61" t="s">
        <v>22</v>
      </c>
      <c r="I40" s="77">
        <f>I36+I39</f>
        <v>16691.074722904654</v>
      </c>
      <c r="J40" s="77">
        <f t="shared" ref="J40:L40" si="4">J36+J39</f>
        <v>17218.178862653986</v>
      </c>
      <c r="K40" s="77">
        <f t="shared" si="4"/>
        <v>17727.836956988544</v>
      </c>
      <c r="L40" s="77">
        <f t="shared" si="4"/>
        <v>18252.580930915406</v>
      </c>
    </row>
    <row r="41" spans="3:12" ht="18" customHeight="1" x14ac:dyDescent="0.25">
      <c r="D41" s="56"/>
      <c r="F41" s="184" t="s">
        <v>51</v>
      </c>
      <c r="G41" s="184"/>
      <c r="H41" s="184"/>
      <c r="I41" s="184"/>
      <c r="J41" s="184"/>
      <c r="K41" s="184"/>
      <c r="L41" s="184"/>
    </row>
    <row r="42" spans="3:12" ht="13.5" customHeight="1" x14ac:dyDescent="0.25">
      <c r="D42" s="56"/>
      <c r="F42" s="72" t="s">
        <v>13</v>
      </c>
      <c r="G42" s="78" t="s">
        <v>52</v>
      </c>
      <c r="H42" s="178" t="s">
        <v>53</v>
      </c>
      <c r="I42" s="178"/>
      <c r="J42" s="178"/>
      <c r="K42" s="178"/>
      <c r="L42" s="178"/>
    </row>
    <row r="43" spans="3:12" ht="25.5" customHeight="1" x14ac:dyDescent="0.25">
      <c r="D43" s="56"/>
      <c r="F43" s="72" t="s">
        <v>44</v>
      </c>
      <c r="G43" s="59" t="str">
        <f>G18</f>
        <v>Текущий и капитальный ремонт и обслуживание объектов централизованной системы водоотведения за счет тарифных источников</v>
      </c>
      <c r="H43" s="185" t="str">
        <f>H14</f>
        <v>с 30.01.2024 по 31.12.2027</v>
      </c>
      <c r="I43" s="185"/>
      <c r="J43" s="185"/>
      <c r="K43" s="185"/>
      <c r="L43" s="185"/>
    </row>
    <row r="44" spans="3:12" ht="30" customHeight="1" x14ac:dyDescent="0.25">
      <c r="D44" s="56"/>
      <c r="F44" s="72" t="s">
        <v>23</v>
      </c>
      <c r="G44" s="59" t="str">
        <f>G19</f>
        <v>Текущий и капитальный ремонт и обслуживание объектов централизованной системы водоотведения за счет платы за негативное воздействие на централизованную систему водоотведения</v>
      </c>
      <c r="H44" s="185"/>
      <c r="I44" s="185"/>
      <c r="J44" s="185"/>
      <c r="K44" s="185"/>
      <c r="L44" s="185"/>
    </row>
    <row r="45" spans="3:12" ht="25.5" x14ac:dyDescent="0.25">
      <c r="D45" s="56"/>
      <c r="F45" s="102">
        <v>3</v>
      </c>
      <c r="G45" s="59" t="s">
        <v>94</v>
      </c>
      <c r="H45" s="185"/>
      <c r="I45" s="185"/>
      <c r="J45" s="185"/>
      <c r="K45" s="185"/>
      <c r="L45" s="185"/>
    </row>
    <row r="46" spans="3:12" ht="55.5" customHeight="1" x14ac:dyDescent="0.25">
      <c r="D46" s="56"/>
      <c r="F46" s="186" t="s">
        <v>54</v>
      </c>
      <c r="G46" s="186"/>
      <c r="H46" s="186"/>
      <c r="I46" s="186"/>
      <c r="J46" s="186"/>
      <c r="K46" s="186"/>
      <c r="L46" s="186"/>
    </row>
    <row r="47" spans="3:12" ht="12" customHeight="1" x14ac:dyDescent="0.25">
      <c r="D47" s="56"/>
      <c r="F47" s="172" t="s">
        <v>13</v>
      </c>
      <c r="G47" s="173" t="s">
        <v>40</v>
      </c>
      <c r="H47" s="172" t="s">
        <v>15</v>
      </c>
      <c r="I47" s="187" t="s">
        <v>16</v>
      </c>
      <c r="J47" s="188"/>
      <c r="K47" s="188"/>
      <c r="L47" s="188"/>
    </row>
    <row r="48" spans="3:12" ht="14.25" customHeight="1" x14ac:dyDescent="0.25">
      <c r="D48" s="56"/>
      <c r="F48" s="172"/>
      <c r="G48" s="173"/>
      <c r="H48" s="172"/>
      <c r="I48" s="102" t="s">
        <v>17</v>
      </c>
      <c r="J48" s="102" t="s">
        <v>18</v>
      </c>
      <c r="K48" s="102" t="s">
        <v>19</v>
      </c>
      <c r="L48" s="102" t="s">
        <v>20</v>
      </c>
    </row>
    <row r="49" spans="2:12" ht="12" customHeight="1" x14ac:dyDescent="0.2">
      <c r="B49" s="8" t="e">
        <f>OR(B50,#REF!,B51)</f>
        <v>#REF!</v>
      </c>
      <c r="C49" s="8" t="e">
        <f>#REF!</f>
        <v>#REF!</v>
      </c>
      <c r="D49" s="56"/>
      <c r="F49" s="79">
        <v>1</v>
      </c>
      <c r="G49" s="191" t="s">
        <v>111</v>
      </c>
      <c r="H49" s="191"/>
      <c r="I49" s="191"/>
      <c r="J49" s="191"/>
      <c r="K49" s="191"/>
      <c r="L49" s="191"/>
    </row>
    <row r="50" spans="2:12" ht="11.25" customHeight="1" x14ac:dyDescent="0.2">
      <c r="B50" s="8" t="e">
        <f>AND(C49="Водоотведение",OR(region_name&lt;&gt;"Ленинградская область",C50&lt;&gt;"Тариф на транспортировку сточных вод"))</f>
        <v>#REF!</v>
      </c>
      <c r="C50" s="8" t="e">
        <f>#REF!</f>
        <v>#REF!</v>
      </c>
      <c r="D50" s="56"/>
      <c r="F50" s="80" t="s">
        <v>46</v>
      </c>
      <c r="G50" s="67" t="s">
        <v>112</v>
      </c>
      <c r="H50" s="81" t="s">
        <v>57</v>
      </c>
      <c r="I50" s="82">
        <f>'[4]КиН из заключения'!E4</f>
        <v>0</v>
      </c>
      <c r="J50" s="82">
        <f>'[4]КиН из заключения'!F4</f>
        <v>0</v>
      </c>
      <c r="K50" s="82">
        <f>'[4]КиН из заключения'!G4</f>
        <v>0</v>
      </c>
      <c r="L50" s="82">
        <f>'[4]КиН из заключения'!H4</f>
        <v>0</v>
      </c>
    </row>
    <row r="51" spans="2:12" ht="12.75" customHeight="1" x14ac:dyDescent="0.2">
      <c r="B51" s="8" t="e">
        <f>AND(C49="Водоотведение",OR(region_name&lt;&gt;"Ленинградская область",C50&lt;&gt;"Тариф на транспортировку сточных вод"))</f>
        <v>#REF!</v>
      </c>
      <c r="D51" s="56"/>
      <c r="F51" s="61" t="s">
        <v>48</v>
      </c>
      <c r="G51" s="67" t="s">
        <v>113</v>
      </c>
      <c r="H51" s="81" t="s">
        <v>57</v>
      </c>
      <c r="I51" s="82">
        <v>0</v>
      </c>
      <c r="J51" s="82">
        <v>0</v>
      </c>
      <c r="K51" s="82">
        <v>0</v>
      </c>
      <c r="L51" s="82">
        <v>0</v>
      </c>
    </row>
    <row r="52" spans="2:12" ht="17.25" customHeight="1" x14ac:dyDescent="0.2">
      <c r="B52" s="8" t="e">
        <f>B53</f>
        <v>#REF!</v>
      </c>
      <c r="D52" s="56"/>
      <c r="F52" s="61">
        <v>2</v>
      </c>
      <c r="G52" s="191" t="s">
        <v>114</v>
      </c>
      <c r="H52" s="191"/>
      <c r="I52" s="191"/>
      <c r="J52" s="191"/>
      <c r="K52" s="191"/>
      <c r="L52" s="191"/>
    </row>
    <row r="53" spans="2:12" ht="12" customHeight="1" x14ac:dyDescent="0.2">
      <c r="B53" s="8" t="e">
        <f>C49="Водоотведение"</f>
        <v>#REF!</v>
      </c>
      <c r="D53" s="56"/>
      <c r="F53" s="61" t="s">
        <v>60</v>
      </c>
      <c r="G53" s="67" t="s">
        <v>61</v>
      </c>
      <c r="H53" s="81" t="s">
        <v>62</v>
      </c>
      <c r="I53" s="82">
        <f>'[4]КиН из заключения'!E6</f>
        <v>1E-4</v>
      </c>
      <c r="J53" s="82">
        <f>'[4]КиН из заключения'!F6</f>
        <v>1.0000000000000001E-5</v>
      </c>
      <c r="K53" s="82">
        <f>'[4]КиН из заключения'!G6</f>
        <v>9.9999999999999995E-7</v>
      </c>
      <c r="L53" s="82">
        <f>'[4]КиН из заключения'!H6</f>
        <v>0</v>
      </c>
    </row>
    <row r="54" spans="2:12" ht="13.5" customHeight="1" x14ac:dyDescent="0.2">
      <c r="B54" s="8" t="e">
        <f>OR(B55,#REF!)</f>
        <v>#REF!</v>
      </c>
      <c r="D54" s="56"/>
      <c r="F54" s="61">
        <v>3</v>
      </c>
      <c r="G54" s="191" t="s">
        <v>63</v>
      </c>
      <c r="H54" s="191"/>
      <c r="I54" s="191"/>
      <c r="J54" s="191"/>
      <c r="K54" s="191"/>
      <c r="L54" s="191"/>
    </row>
    <row r="55" spans="2:12" ht="16.5" customHeight="1" x14ac:dyDescent="0.2">
      <c r="B55" s="8" t="e">
        <f>AND(C49="Водоотведение",C50&lt;&gt;"Тариф на транспортировку сточных вод")</f>
        <v>#REF!</v>
      </c>
      <c r="D55" s="56"/>
      <c r="F55" s="61" t="s">
        <v>31</v>
      </c>
      <c r="G55" s="67" t="s">
        <v>115</v>
      </c>
      <c r="H55" s="83" t="s">
        <v>66</v>
      </c>
      <c r="I55" s="82">
        <f>'[4]Расчет тарифа мет. инд. 5 лет'!U197</f>
        <v>0</v>
      </c>
      <c r="J55" s="82">
        <f>'[4]Расчет тарифа мет. инд. 5 лет'!AA197</f>
        <v>0</v>
      </c>
      <c r="K55" s="82">
        <f>'[4]Расчет тарифа мет. инд. 5 лет'!AF197</f>
        <v>0</v>
      </c>
      <c r="L55" s="82">
        <f>'[4]Расчет тарифа мет. инд. 5 лет'!AK197</f>
        <v>0</v>
      </c>
    </row>
    <row r="56" spans="2:12" ht="104.25" customHeight="1" x14ac:dyDescent="0.2">
      <c r="B56" s="8"/>
      <c r="D56" s="56"/>
      <c r="F56" s="84"/>
      <c r="G56" s="69"/>
      <c r="H56" s="85"/>
      <c r="I56" s="86"/>
      <c r="J56" s="86"/>
      <c r="K56" s="86"/>
      <c r="L56" s="86"/>
    </row>
    <row r="57" spans="2:12" ht="22.5" customHeight="1" x14ac:dyDescent="0.2">
      <c r="B57" s="8"/>
      <c r="D57" s="56"/>
      <c r="F57" s="192">
        <v>3</v>
      </c>
      <c r="G57" s="192"/>
      <c r="H57" s="192"/>
      <c r="I57" s="192"/>
      <c r="J57" s="192"/>
      <c r="K57" s="192"/>
      <c r="L57" s="192"/>
    </row>
    <row r="58" spans="2:12" ht="38.25" customHeight="1" x14ac:dyDescent="0.2">
      <c r="B58" s="8" t="b">
        <v>1</v>
      </c>
      <c r="D58" s="56"/>
      <c r="F58" s="171" t="s">
        <v>116</v>
      </c>
      <c r="G58" s="171"/>
      <c r="H58" s="171"/>
      <c r="I58" s="171"/>
      <c r="J58" s="171"/>
      <c r="K58" s="171"/>
      <c r="L58" s="171"/>
    </row>
    <row r="59" spans="2:12" ht="12" customHeight="1" x14ac:dyDescent="0.2">
      <c r="B59" s="8" t="b">
        <v>1</v>
      </c>
      <c r="D59" s="87"/>
      <c r="E59" s="88"/>
      <c r="F59" s="179" t="s">
        <v>13</v>
      </c>
      <c r="G59" s="172" t="s">
        <v>40</v>
      </c>
      <c r="H59" s="172" t="s">
        <v>15</v>
      </c>
      <c r="I59" s="193" t="s">
        <v>117</v>
      </c>
      <c r="J59" s="193"/>
      <c r="K59" s="193"/>
      <c r="L59" s="193"/>
    </row>
    <row r="60" spans="2:12" ht="13.5" customHeight="1" x14ac:dyDescent="0.2">
      <c r="B60" s="8" t="b">
        <v>1</v>
      </c>
      <c r="D60" s="87"/>
      <c r="E60" s="88"/>
      <c r="F60" s="179"/>
      <c r="G60" s="172"/>
      <c r="H60" s="172"/>
      <c r="I60" s="58" t="s">
        <v>17</v>
      </c>
      <c r="J60" s="58" t="s">
        <v>18</v>
      </c>
      <c r="K60" s="58" t="s">
        <v>19</v>
      </c>
      <c r="L60" s="58" t="s">
        <v>20</v>
      </c>
    </row>
    <row r="61" spans="2:12" ht="12.75" x14ac:dyDescent="0.2">
      <c r="B61" s="8" t="e">
        <f>B49</f>
        <v>#REF!</v>
      </c>
      <c r="C61" s="8" t="e">
        <f>#REF!</f>
        <v>#REF!</v>
      </c>
      <c r="D61" s="89"/>
      <c r="E61" s="90"/>
      <c r="F61" s="79">
        <v>1</v>
      </c>
      <c r="G61" s="191" t="s">
        <v>111</v>
      </c>
      <c r="H61" s="191"/>
      <c r="I61" s="191"/>
      <c r="J61" s="191"/>
      <c r="K61" s="191"/>
      <c r="L61" s="191"/>
    </row>
    <row r="62" spans="2:12" ht="13.5" customHeight="1" x14ac:dyDescent="0.2">
      <c r="B62" s="8" t="e">
        <f>B50</f>
        <v>#REF!</v>
      </c>
      <c r="D62" s="89"/>
      <c r="E62" s="90"/>
      <c r="F62" s="80" t="s">
        <v>46</v>
      </c>
      <c r="G62" s="67" t="s">
        <v>112</v>
      </c>
      <c r="H62" s="81" t="s">
        <v>57</v>
      </c>
      <c r="I62" s="60">
        <f>I50</f>
        <v>0</v>
      </c>
      <c r="J62" s="60">
        <f>J50</f>
        <v>0</v>
      </c>
      <c r="K62" s="60">
        <f>K50</f>
        <v>0</v>
      </c>
      <c r="L62" s="60">
        <f>L50</f>
        <v>0</v>
      </c>
    </row>
    <row r="63" spans="2:12" ht="13.5" customHeight="1" x14ac:dyDescent="0.2">
      <c r="B63" s="8" t="e">
        <f>B62</f>
        <v>#REF!</v>
      </c>
      <c r="D63" s="89"/>
      <c r="E63" s="90"/>
      <c r="F63" s="80"/>
      <c r="G63" s="91" t="s">
        <v>68</v>
      </c>
      <c r="H63" s="81" t="s">
        <v>57</v>
      </c>
      <c r="I63" s="92" t="s">
        <v>69</v>
      </c>
      <c r="J63" s="60">
        <f>IF(I62=0,0,(J62-I62)/I62*100)</f>
        <v>0</v>
      </c>
      <c r="K63" s="60">
        <f>IF(J62=0,0,(K62-J62)/J62*100)</f>
        <v>0</v>
      </c>
      <c r="L63" s="60">
        <f>IF(K62=0,0,(L62-K62)/K62*100)</f>
        <v>0</v>
      </c>
    </row>
    <row r="64" spans="2:12" ht="9.75" hidden="1" customHeight="1" x14ac:dyDescent="0.2">
      <c r="B64" s="8" t="e">
        <f>#REF!</f>
        <v>#REF!</v>
      </c>
      <c r="C64" s="8" t="e">
        <f>INDEX([2]Тарифы!$AF$86:$AF$99,MATCH(#REF!,[2]Тарифы!$Y$86:$Y$99,0))</f>
        <v>#REF!</v>
      </c>
      <c r="D64" s="89"/>
      <c r="E64" s="90"/>
      <c r="F64" s="80" t="s">
        <v>48</v>
      </c>
      <c r="G64" s="67" t="s">
        <v>118</v>
      </c>
      <c r="H64" s="81" t="s">
        <v>57</v>
      </c>
      <c r="I64" s="60" t="e">
        <f>#REF!</f>
        <v>#REF!</v>
      </c>
      <c r="J64" s="60" t="e">
        <f>#REF!</f>
        <v>#REF!</v>
      </c>
      <c r="K64" s="60" t="e">
        <f>#REF!</f>
        <v>#REF!</v>
      </c>
      <c r="L64" s="60" t="e">
        <f>#REF!</f>
        <v>#REF!</v>
      </c>
    </row>
    <row r="65" spans="2:15" ht="9.75" hidden="1" customHeight="1" x14ac:dyDescent="0.2">
      <c r="B65" s="8" t="e">
        <f>B64</f>
        <v>#REF!</v>
      </c>
      <c r="D65" s="89"/>
      <c r="E65" s="90"/>
      <c r="F65" s="80"/>
      <c r="G65" s="91" t="s">
        <v>68</v>
      </c>
      <c r="H65" s="81" t="s">
        <v>57</v>
      </c>
      <c r="I65" s="92" t="e">
        <f>IF(H64=0,0,(I64-H64)/H64*100)</f>
        <v>#REF!</v>
      </c>
      <c r="J65" s="60" t="e">
        <f>IF(I64=0,0,(J64-I64)/I64*100)</f>
        <v>#REF!</v>
      </c>
      <c r="K65" s="60" t="e">
        <f>IF(J64=0,0,(K64-J64)/J64*100)</f>
        <v>#REF!</v>
      </c>
      <c r="L65" s="60" t="e">
        <f>IF(K64=0,0,(L64-K64)/K64*100)</f>
        <v>#REF!</v>
      </c>
    </row>
    <row r="66" spans="2:15" ht="14.25" customHeight="1" x14ac:dyDescent="0.2">
      <c r="B66" s="8" t="e">
        <f>B51</f>
        <v>#REF!</v>
      </c>
      <c r="D66" s="89"/>
      <c r="E66" s="90"/>
      <c r="F66" s="80" t="s">
        <v>48</v>
      </c>
      <c r="G66" s="67" t="s">
        <v>113</v>
      </c>
      <c r="H66" s="81" t="s">
        <v>57</v>
      </c>
      <c r="I66" s="60">
        <f>I51</f>
        <v>0</v>
      </c>
      <c r="J66" s="60">
        <f>J51</f>
        <v>0</v>
      </c>
      <c r="K66" s="60">
        <f>K51</f>
        <v>0</v>
      </c>
      <c r="L66" s="60">
        <f>L51</f>
        <v>0</v>
      </c>
    </row>
    <row r="67" spans="2:15" ht="12" customHeight="1" x14ac:dyDescent="0.2">
      <c r="B67" s="8" t="e">
        <f>B66</f>
        <v>#REF!</v>
      </c>
      <c r="D67" s="89"/>
      <c r="E67" s="90"/>
      <c r="F67" s="80"/>
      <c r="G67" s="91" t="s">
        <v>68</v>
      </c>
      <c r="H67" s="81" t="s">
        <v>57</v>
      </c>
      <c r="I67" s="92" t="s">
        <v>69</v>
      </c>
      <c r="J67" s="60">
        <f>IF(I66=0,0,(J66-I66)/I66*100)</f>
        <v>0</v>
      </c>
      <c r="K67" s="60">
        <f>IF(J66=0,0,(K66-J66)/J66*100)</f>
        <v>0</v>
      </c>
      <c r="L67" s="60">
        <f>IF(K66=0,0,(L66-K66)/K66*100)</f>
        <v>0</v>
      </c>
    </row>
    <row r="68" spans="2:15" ht="14.25" customHeight="1" x14ac:dyDescent="0.2">
      <c r="B68" s="8" t="e">
        <f>B52</f>
        <v>#REF!</v>
      </c>
      <c r="D68" s="89"/>
      <c r="E68" s="90"/>
      <c r="F68" s="61">
        <v>2</v>
      </c>
      <c r="G68" s="191" t="s">
        <v>114</v>
      </c>
      <c r="H68" s="191"/>
      <c r="I68" s="191"/>
      <c r="J68" s="191"/>
      <c r="K68" s="191"/>
      <c r="L68" s="191"/>
    </row>
    <row r="69" spans="2:15" ht="15" customHeight="1" x14ac:dyDescent="0.2">
      <c r="B69" s="8" t="e">
        <f>B53</f>
        <v>#REF!</v>
      </c>
      <c r="D69" s="89"/>
      <c r="E69" s="90"/>
      <c r="F69" s="61" t="s">
        <v>60</v>
      </c>
      <c r="G69" s="67" t="s">
        <v>61</v>
      </c>
      <c r="H69" s="81" t="s">
        <v>62</v>
      </c>
      <c r="I69" s="60">
        <v>0</v>
      </c>
      <c r="J69" s="60">
        <v>0</v>
      </c>
      <c r="K69" s="60">
        <v>0</v>
      </c>
      <c r="L69" s="60">
        <v>0</v>
      </c>
    </row>
    <row r="70" spans="2:15" ht="11.25" customHeight="1" x14ac:dyDescent="0.2">
      <c r="B70" s="8" t="e">
        <f>B69</f>
        <v>#REF!</v>
      </c>
      <c r="D70" s="89"/>
      <c r="E70" s="90"/>
      <c r="F70" s="80"/>
      <c r="G70" s="91" t="s">
        <v>68</v>
      </c>
      <c r="H70" s="81" t="s">
        <v>57</v>
      </c>
      <c r="I70" s="92" t="s">
        <v>69</v>
      </c>
      <c r="J70" s="60">
        <f>IF(I69=0,0,(J69-I69)/I69*100)</f>
        <v>0</v>
      </c>
      <c r="K70" s="60">
        <f>IF(J69=0,0,(K69-J69)/J69*100)</f>
        <v>0</v>
      </c>
      <c r="L70" s="60">
        <f>IF(K69=0,0,(L69-K69)/K69*100)</f>
        <v>0</v>
      </c>
    </row>
    <row r="71" spans="2:15" ht="14.25" customHeight="1" x14ac:dyDescent="0.2">
      <c r="B71" s="8" t="e">
        <f>B54</f>
        <v>#REF!</v>
      </c>
      <c r="D71" s="89"/>
      <c r="E71" s="90"/>
      <c r="F71" s="61">
        <v>3</v>
      </c>
      <c r="G71" s="191" t="s">
        <v>63</v>
      </c>
      <c r="H71" s="191"/>
      <c r="I71" s="191"/>
      <c r="J71" s="191"/>
      <c r="K71" s="191"/>
      <c r="L71" s="191"/>
    </row>
    <row r="72" spans="2:15" ht="15.75" customHeight="1" x14ac:dyDescent="0.2">
      <c r="B72" s="8" t="e">
        <f>#REF!</f>
        <v>#REF!</v>
      </c>
      <c r="D72" s="89"/>
      <c r="E72" s="90"/>
      <c r="F72" s="61" t="s">
        <v>31</v>
      </c>
      <c r="G72" s="67" t="s">
        <v>115</v>
      </c>
      <c r="H72" s="83" t="s">
        <v>66</v>
      </c>
      <c r="I72" s="60">
        <f>I55</f>
        <v>0</v>
      </c>
      <c r="J72" s="60">
        <f t="shared" ref="J72:L72" si="5">J55</f>
        <v>0</v>
      </c>
      <c r="K72" s="60">
        <f t="shared" si="5"/>
        <v>0</v>
      </c>
      <c r="L72" s="60">
        <f t="shared" si="5"/>
        <v>0</v>
      </c>
    </row>
    <row r="73" spans="2:15" ht="12.75" x14ac:dyDescent="0.2">
      <c r="B73" s="8" t="e">
        <f>B72</f>
        <v>#REF!</v>
      </c>
      <c r="D73" s="89"/>
      <c r="E73" s="90"/>
      <c r="F73" s="80"/>
      <c r="G73" s="91" t="s">
        <v>68</v>
      </c>
      <c r="H73" s="81" t="s">
        <v>57</v>
      </c>
      <c r="I73" s="92" t="s">
        <v>69</v>
      </c>
      <c r="J73" s="60">
        <f>IF(I72=0,0,(J72-I72)/I72*100)</f>
        <v>0</v>
      </c>
      <c r="K73" s="60">
        <f>IF(J72=0,0,(K72-J72)/J72*100)</f>
        <v>0</v>
      </c>
      <c r="L73" s="60">
        <f>IF(K72=0,0,(L72-K72)/K72*100)</f>
        <v>0</v>
      </c>
    </row>
    <row r="74" spans="2:15" ht="19.5" customHeight="1" x14ac:dyDescent="0.25">
      <c r="D74" s="56"/>
      <c r="F74" s="171" t="s">
        <v>71</v>
      </c>
      <c r="G74" s="171"/>
      <c r="H74" s="171"/>
      <c r="I74" s="171"/>
      <c r="J74" s="171"/>
      <c r="K74" s="171"/>
      <c r="L74" s="171"/>
    </row>
    <row r="75" spans="2:15" ht="25.5" x14ac:dyDescent="0.25">
      <c r="D75" s="56"/>
      <c r="F75" s="93" t="s">
        <v>13</v>
      </c>
      <c r="G75" s="93" t="s">
        <v>40</v>
      </c>
      <c r="H75" s="58" t="s">
        <v>15</v>
      </c>
      <c r="I75" s="94" t="s">
        <v>119</v>
      </c>
      <c r="J75" s="94" t="s">
        <v>120</v>
      </c>
      <c r="K75" s="194" t="s">
        <v>74</v>
      </c>
      <c r="L75" s="194"/>
      <c r="M75" s="189"/>
      <c r="N75" s="190"/>
      <c r="O75" s="190"/>
    </row>
    <row r="76" spans="2:15" ht="14.25" customHeight="1" x14ac:dyDescent="0.25">
      <c r="D76" s="56"/>
      <c r="F76" s="93" t="s">
        <v>44</v>
      </c>
      <c r="G76" s="99" t="s">
        <v>121</v>
      </c>
      <c r="H76" s="58"/>
      <c r="I76" s="77">
        <v>0</v>
      </c>
      <c r="J76" s="77">
        <v>0</v>
      </c>
      <c r="K76" s="195"/>
      <c r="L76" s="195"/>
      <c r="M76" s="95"/>
      <c r="N76" s="96"/>
      <c r="O76" s="96"/>
    </row>
    <row r="77" spans="2:15" ht="11.25" customHeight="1" x14ac:dyDescent="0.25">
      <c r="D77" s="56"/>
      <c r="F77" s="93" t="s">
        <v>46</v>
      </c>
      <c r="G77" s="99" t="s">
        <v>76</v>
      </c>
      <c r="H77" s="93" t="s">
        <v>22</v>
      </c>
      <c r="I77" s="97">
        <v>0</v>
      </c>
      <c r="J77" s="97">
        <v>0</v>
      </c>
      <c r="K77" s="195"/>
      <c r="L77" s="195"/>
      <c r="M77" s="189"/>
      <c r="N77" s="189"/>
      <c r="O77" s="189"/>
    </row>
    <row r="78" spans="2:15" ht="11.25" customHeight="1" x14ac:dyDescent="0.25">
      <c r="D78" s="56"/>
      <c r="F78" s="93" t="s">
        <v>77</v>
      </c>
      <c r="G78" s="99" t="s">
        <v>122</v>
      </c>
      <c r="H78" s="93" t="s">
        <v>22</v>
      </c>
      <c r="I78" s="97">
        <v>0</v>
      </c>
      <c r="J78" s="97">
        <v>0</v>
      </c>
      <c r="K78" s="195"/>
      <c r="L78" s="195"/>
      <c r="M78" s="189"/>
      <c r="N78" s="189"/>
      <c r="O78" s="189"/>
    </row>
    <row r="79" spans="2:15" ht="11.25" customHeight="1" x14ac:dyDescent="0.25">
      <c r="D79" s="56"/>
      <c r="F79" s="93" t="s">
        <v>79</v>
      </c>
      <c r="G79" s="99" t="s">
        <v>123</v>
      </c>
      <c r="H79" s="93" t="s">
        <v>22</v>
      </c>
      <c r="I79" s="97">
        <v>0</v>
      </c>
      <c r="J79" s="97">
        <v>0</v>
      </c>
      <c r="K79" s="195"/>
      <c r="L79" s="195"/>
      <c r="M79" s="189"/>
      <c r="N79" s="189"/>
      <c r="O79" s="189"/>
    </row>
    <row r="80" spans="2:15" ht="11.25" customHeight="1" x14ac:dyDescent="0.25">
      <c r="D80" s="56"/>
      <c r="F80" s="93" t="s">
        <v>23</v>
      </c>
      <c r="G80" s="99" t="s">
        <v>81</v>
      </c>
      <c r="H80" s="93" t="s">
        <v>22</v>
      </c>
      <c r="I80" s="97">
        <v>0</v>
      </c>
      <c r="J80" s="97">
        <v>0</v>
      </c>
      <c r="K80" s="195"/>
      <c r="L80" s="195"/>
      <c r="M80" s="189"/>
      <c r="N80" s="189"/>
      <c r="O80" s="189"/>
    </row>
    <row r="81" spans="4:15" ht="12.75" x14ac:dyDescent="0.25">
      <c r="D81" s="56"/>
      <c r="F81" s="93" t="s">
        <v>70</v>
      </c>
      <c r="G81" s="99" t="s">
        <v>108</v>
      </c>
      <c r="H81" s="93" t="s">
        <v>22</v>
      </c>
      <c r="I81" s="97">
        <v>0</v>
      </c>
      <c r="J81" s="97">
        <v>0</v>
      </c>
      <c r="K81" s="195"/>
      <c r="L81" s="195"/>
      <c r="M81" s="189"/>
      <c r="N81" s="189"/>
      <c r="O81" s="189"/>
    </row>
    <row r="82" spans="4:15" ht="12.75" customHeight="1" x14ac:dyDescent="0.25">
      <c r="D82" s="56"/>
      <c r="F82" s="93" t="s">
        <v>124</v>
      </c>
      <c r="G82" s="100" t="str">
        <f>G40</f>
        <v>Всего за счет тарифных и прочих источников</v>
      </c>
      <c r="H82" s="93"/>
      <c r="I82" s="97"/>
      <c r="J82" s="97"/>
      <c r="K82" s="195"/>
      <c r="L82" s="195"/>
      <c r="M82" s="189"/>
      <c r="N82" s="189"/>
      <c r="O82" s="189"/>
    </row>
    <row r="83" spans="4:15" ht="15" customHeight="1" x14ac:dyDescent="0.25">
      <c r="D83" s="56"/>
      <c r="F83" s="93" t="s">
        <v>125</v>
      </c>
      <c r="G83" s="99" t="s">
        <v>126</v>
      </c>
      <c r="H83" s="93" t="s">
        <v>83</v>
      </c>
      <c r="I83" s="98">
        <v>0</v>
      </c>
      <c r="J83" s="98">
        <v>0</v>
      </c>
      <c r="K83" s="195"/>
      <c r="L83" s="195"/>
      <c r="M83" s="189"/>
      <c r="N83" s="189"/>
      <c r="O83" s="189"/>
    </row>
    <row r="84" spans="4:15" ht="12" customHeight="1" x14ac:dyDescent="0.25">
      <c r="D84" s="56"/>
      <c r="F84" s="93" t="s">
        <v>127</v>
      </c>
      <c r="G84" s="196" t="s">
        <v>128</v>
      </c>
      <c r="H84" s="196"/>
      <c r="I84" s="196"/>
      <c r="J84" s="196"/>
      <c r="K84" s="195"/>
      <c r="L84" s="195"/>
      <c r="M84" s="95"/>
      <c r="N84" s="95"/>
      <c r="O84" s="95"/>
    </row>
    <row r="85" spans="4:15" ht="11.25" customHeight="1" x14ac:dyDescent="0.25">
      <c r="D85" s="56"/>
      <c r="F85" s="93" t="s">
        <v>129</v>
      </c>
      <c r="G85" s="100" t="str">
        <f>G62</f>
        <v>подпункт "а" пункта 12 приказа Минстроя России от 04.04.2014 № 162/пр</v>
      </c>
      <c r="H85" s="81" t="s">
        <v>57</v>
      </c>
      <c r="I85" s="101">
        <f>'[4]Расчет КиН (полный цикл)'!G30</f>
        <v>0</v>
      </c>
      <c r="J85" s="98">
        <f>'[4]Расчет КиН (полный цикл)'!I30</f>
        <v>0</v>
      </c>
      <c r="K85" s="195"/>
      <c r="L85" s="195"/>
      <c r="M85" s="95"/>
      <c r="N85" s="95"/>
      <c r="O85" s="95"/>
    </row>
    <row r="86" spans="4:15" ht="11.25" customHeight="1" x14ac:dyDescent="0.25">
      <c r="D86" s="56"/>
      <c r="F86" s="93" t="s">
        <v>130</v>
      </c>
      <c r="G86" s="100" t="str">
        <f>G66</f>
        <v>подпункт "в" пункта 12 приказа Минстроя России от 04.04.2014 № 162/пр</v>
      </c>
      <c r="H86" s="81" t="s">
        <v>57</v>
      </c>
      <c r="I86" s="101">
        <v>0</v>
      </c>
      <c r="J86" s="101">
        <v>0</v>
      </c>
      <c r="K86" s="195"/>
      <c r="L86" s="195"/>
      <c r="M86" s="95"/>
      <c r="N86" s="95"/>
      <c r="O86" s="95"/>
    </row>
    <row r="87" spans="4:15" ht="11.25" customHeight="1" x14ac:dyDescent="0.25">
      <c r="D87" s="56"/>
      <c r="F87" s="93" t="s">
        <v>131</v>
      </c>
      <c r="G87" s="100" t="str">
        <f>G69</f>
        <v>пункт 11 приказа Минстроя России от 04.04.2014 № 162/пр</v>
      </c>
      <c r="H87" s="81" t="s">
        <v>57</v>
      </c>
      <c r="I87" s="101">
        <v>0</v>
      </c>
      <c r="J87" s="101">
        <v>0</v>
      </c>
      <c r="K87" s="195"/>
      <c r="L87" s="195"/>
      <c r="M87" s="95"/>
      <c r="N87" s="95"/>
      <c r="O87" s="95"/>
    </row>
    <row r="88" spans="4:15" ht="12.75" customHeight="1" x14ac:dyDescent="0.25">
      <c r="D88" s="56"/>
      <c r="F88" s="171" t="s">
        <v>85</v>
      </c>
      <c r="G88" s="171"/>
      <c r="H88" s="171"/>
      <c r="I88" s="171"/>
      <c r="J88" s="171"/>
      <c r="K88" s="171"/>
      <c r="L88" s="171"/>
    </row>
    <row r="89" spans="4:15" ht="12.75" customHeight="1" x14ac:dyDescent="0.25">
      <c r="D89" s="56"/>
      <c r="F89" s="194" t="s">
        <v>13</v>
      </c>
      <c r="G89" s="197" t="s">
        <v>52</v>
      </c>
      <c r="H89" s="172" t="s">
        <v>15</v>
      </c>
      <c r="I89" s="193" t="s">
        <v>117</v>
      </c>
      <c r="J89" s="193"/>
      <c r="K89" s="193"/>
      <c r="L89" s="193"/>
    </row>
    <row r="90" spans="4:15" ht="12.75" x14ac:dyDescent="0.25">
      <c r="D90" s="56"/>
      <c r="F90" s="194"/>
      <c r="G90" s="197"/>
      <c r="H90" s="172"/>
      <c r="I90" s="58" t="s">
        <v>17</v>
      </c>
      <c r="J90" s="58" t="s">
        <v>18</v>
      </c>
      <c r="K90" s="58" t="s">
        <v>19</v>
      </c>
      <c r="L90" s="58" t="s">
        <v>20</v>
      </c>
    </row>
    <row r="91" spans="4:15" ht="11.25" customHeight="1" x14ac:dyDescent="0.25">
      <c r="D91" s="103">
        <v>1</v>
      </c>
      <c r="E91" s="49"/>
      <c r="F91" s="199">
        <v>1</v>
      </c>
      <c r="G91" s="201" t="s">
        <v>87</v>
      </c>
      <c r="H91" s="194" t="s">
        <v>22</v>
      </c>
      <c r="I91" s="198" t="s">
        <v>69</v>
      </c>
      <c r="J91" s="198" t="s">
        <v>69</v>
      </c>
      <c r="K91" s="198" t="s">
        <v>69</v>
      </c>
      <c r="L91" s="198" t="s">
        <v>69</v>
      </c>
    </row>
    <row r="92" spans="4:15" ht="4.5" customHeight="1" x14ac:dyDescent="0.25">
      <c r="D92" s="103"/>
      <c r="E92" s="49"/>
      <c r="F92" s="199"/>
      <c r="G92" s="201"/>
      <c r="H92" s="194"/>
      <c r="I92" s="199"/>
      <c r="J92" s="199"/>
      <c r="K92" s="199"/>
      <c r="L92" s="199"/>
    </row>
    <row r="93" spans="4:15" ht="1.5" customHeight="1" x14ac:dyDescent="0.25">
      <c r="F93" s="105"/>
    </row>
    <row r="94" spans="4:15" ht="4.5" hidden="1" customHeight="1" x14ac:dyDescent="0.25"/>
    <row r="95" spans="4:15" hidden="1" x14ac:dyDescent="0.25"/>
    <row r="96" spans="4:15" ht="6" hidden="1" customHeight="1" x14ac:dyDescent="0.25"/>
    <row r="97" spans="6:12" ht="2.25" hidden="1" customHeight="1" x14ac:dyDescent="0.25"/>
    <row r="98" spans="6:12" ht="30" customHeight="1" x14ac:dyDescent="0.2">
      <c r="F98" s="200" t="s">
        <v>132</v>
      </c>
      <c r="G98" s="200"/>
      <c r="H98" s="200"/>
      <c r="I98" s="200"/>
      <c r="J98" s="200"/>
      <c r="K98" s="200"/>
      <c r="L98" s="200"/>
    </row>
  </sheetData>
  <mergeCells count="67">
    <mergeCell ref="L91:L92"/>
    <mergeCell ref="F98:L98"/>
    <mergeCell ref="F91:F92"/>
    <mergeCell ref="G91:G92"/>
    <mergeCell ref="H91:H92"/>
    <mergeCell ref="I91:I92"/>
    <mergeCell ref="J91:J92"/>
    <mergeCell ref="K91:K92"/>
    <mergeCell ref="K76:L87"/>
    <mergeCell ref="M77:O83"/>
    <mergeCell ref="G84:J84"/>
    <mergeCell ref="F88:L88"/>
    <mergeCell ref="F89:F90"/>
    <mergeCell ref="G89:G90"/>
    <mergeCell ref="H89:H90"/>
    <mergeCell ref="I89:L89"/>
    <mergeCell ref="M75:O75"/>
    <mergeCell ref="G49:L49"/>
    <mergeCell ref="G52:L52"/>
    <mergeCell ref="G54:L54"/>
    <mergeCell ref="F57:L57"/>
    <mergeCell ref="F58:L58"/>
    <mergeCell ref="F59:F60"/>
    <mergeCell ref="G59:G60"/>
    <mergeCell ref="H59:H60"/>
    <mergeCell ref="I59:L59"/>
    <mergeCell ref="G61:L61"/>
    <mergeCell ref="G68:L68"/>
    <mergeCell ref="G71:L71"/>
    <mergeCell ref="F74:L74"/>
    <mergeCell ref="K75:L75"/>
    <mergeCell ref="H43:L45"/>
    <mergeCell ref="F46:L46"/>
    <mergeCell ref="F47:F48"/>
    <mergeCell ref="G47:G48"/>
    <mergeCell ref="H47:H48"/>
    <mergeCell ref="I47:L47"/>
    <mergeCell ref="H42:L42"/>
    <mergeCell ref="F22:F23"/>
    <mergeCell ref="G22:G23"/>
    <mergeCell ref="H22:H23"/>
    <mergeCell ref="I22:L22"/>
    <mergeCell ref="F32:L32"/>
    <mergeCell ref="F33:L33"/>
    <mergeCell ref="F34:F35"/>
    <mergeCell ref="G34:G35"/>
    <mergeCell ref="H34:H35"/>
    <mergeCell ref="I34:L34"/>
    <mergeCell ref="F41:L41"/>
    <mergeCell ref="F21:L21"/>
    <mergeCell ref="F12:G12"/>
    <mergeCell ref="H12:L12"/>
    <mergeCell ref="F13:G13"/>
    <mergeCell ref="H13:L13"/>
    <mergeCell ref="F14:G14"/>
    <mergeCell ref="H14:L14"/>
    <mergeCell ref="F15:L15"/>
    <mergeCell ref="F16:F17"/>
    <mergeCell ref="G16:G17"/>
    <mergeCell ref="H16:H17"/>
    <mergeCell ref="I16:L16"/>
    <mergeCell ref="F8:L8"/>
    <mergeCell ref="F9:L9"/>
    <mergeCell ref="F10:G10"/>
    <mergeCell ref="H10:L10"/>
    <mergeCell ref="F11:G11"/>
    <mergeCell ref="H11:L11"/>
  </mergeCells>
  <dataValidations count="1">
    <dataValidation type="list" allowBlank="1" showInputMessage="1" showErrorMessage="1" sqref="M8">
      <formula1>version_PP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2024-01-31T12:35:49Z</dcterms:modified>
</cp:coreProperties>
</file>