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Кулешова\Работа\Тарифная кампания 2025\Кирово-Чепецкий\Пасегово\Пасегово, Бурмакино 2025-2029\!ПРАВЛЕНИЕ\"/>
    </mc:Choice>
  </mc:AlternateContent>
  <xr:revisionPtr revIDLastSave="0" documentId="13_ncr:1_{95B7A8EB-4712-4A2B-9558-7BF2AF95D5AB}" xr6:coauthVersionLast="47" xr6:coauthVersionMax="47" xr10:uidLastSave="{00000000-0000-0000-0000-000000000000}"/>
  <bookViews>
    <workbookView xWindow="-120" yWindow="-120" windowWidth="29040" windowHeight="15840" xr2:uid="{76D9F1AE-6DF9-4B13-8B30-DD33F59CA871}"/>
  </bookViews>
  <sheets>
    <sheet name="Лист1" sheetId="1" r:id="rId1"/>
  </sheets>
  <externalReferences>
    <externalReference r:id="rId2"/>
  </externalReferences>
  <definedNames>
    <definedName name="god">'[1]Общие сведения'!$H$8</definedName>
    <definedName name="last_year_vis">'[1]Общие сведения'!$J$9</definedName>
    <definedName name="plat_nds">'[1]Общие сведения'!$H$41</definedName>
    <definedName name="tpl_title">'[1]Общие сведения'!$O$17</definedName>
    <definedName name="_xlnm.Print_Titles" localSheetId="0">Лист1!$11:$15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262" i="1" l="1"/>
  <c r="AL262" i="1"/>
  <c r="AK262" i="1"/>
  <c r="AJ262" i="1"/>
  <c r="AI262" i="1"/>
  <c r="AC262" i="1"/>
  <c r="AB262" i="1"/>
  <c r="AA262" i="1"/>
  <c r="Z262" i="1"/>
  <c r="Y262" i="1"/>
  <c r="T262" i="1"/>
  <c r="R259" i="1"/>
  <c r="R256" i="1"/>
  <c r="R255" i="1"/>
  <c r="R251" i="1"/>
  <c r="R250" i="1"/>
  <c r="R249" i="1"/>
  <c r="R248" i="1"/>
  <c r="R247" i="1"/>
  <c r="AU246" i="1"/>
  <c r="AM246" i="1"/>
  <c r="AL246" i="1"/>
  <c r="AW246" i="1" s="1"/>
  <c r="AK246" i="1"/>
  <c r="AV246" i="1" s="1"/>
  <c r="AJ246" i="1"/>
  <c r="AI246" i="1"/>
  <c r="AT246" i="1" s="1"/>
  <c r="AH246" i="1"/>
  <c r="AS246" i="1" s="1"/>
  <c r="AG246" i="1"/>
  <c r="AR246" i="1" s="1"/>
  <c r="AF246" i="1"/>
  <c r="AQ246" i="1" s="1"/>
  <c r="AE246" i="1"/>
  <c r="AP246" i="1" s="1"/>
  <c r="AC246" i="1"/>
  <c r="AB246" i="1"/>
  <c r="AA246" i="1"/>
  <c r="Z246" i="1"/>
  <c r="Y246" i="1"/>
  <c r="X246" i="1"/>
  <c r="W246" i="1"/>
  <c r="V246" i="1"/>
  <c r="U246" i="1"/>
  <c r="S246" i="1"/>
  <c r="AN246" i="1" s="1"/>
  <c r="Q246" i="1"/>
  <c r="R246" i="1" s="1"/>
  <c r="P246" i="1"/>
  <c r="O246" i="1"/>
  <c r="R245" i="1"/>
  <c r="R244" i="1"/>
  <c r="R243" i="1"/>
  <c r="R242" i="1"/>
  <c r="R241" i="1"/>
  <c r="R240" i="1"/>
  <c r="AW238" i="1"/>
  <c r="AV238" i="1"/>
  <c r="AU238" i="1"/>
  <c r="AT238" i="1"/>
  <c r="AS238" i="1"/>
  <c r="AR238" i="1"/>
  <c r="AQ238" i="1"/>
  <c r="AP238" i="1"/>
  <c r="R238" i="1"/>
  <c r="AW237" i="1"/>
  <c r="AV237" i="1"/>
  <c r="AU237" i="1"/>
  <c r="AT237" i="1"/>
  <c r="AS237" i="1"/>
  <c r="AR237" i="1"/>
  <c r="AQ237" i="1"/>
  <c r="AP237" i="1"/>
  <c r="AO237" i="1"/>
  <c r="AN237" i="1"/>
  <c r="R237" i="1"/>
  <c r="AW236" i="1"/>
  <c r="AV236" i="1"/>
  <c r="AU236" i="1"/>
  <c r="AT236" i="1"/>
  <c r="AS236" i="1"/>
  <c r="AR236" i="1"/>
  <c r="AQ236" i="1"/>
  <c r="AP236" i="1"/>
  <c r="AO236" i="1"/>
  <c r="AN236" i="1"/>
  <c r="R236" i="1"/>
  <c r="AW228" i="1"/>
  <c r="AV228" i="1"/>
  <c r="AU228" i="1"/>
  <c r="AT228" i="1"/>
  <c r="AS228" i="1"/>
  <c r="AR228" i="1"/>
  <c r="AQ228" i="1"/>
  <c r="AP228" i="1"/>
  <c r="AO228" i="1"/>
  <c r="AN228" i="1"/>
  <c r="R228" i="1"/>
  <c r="AW227" i="1"/>
  <c r="AV227" i="1"/>
  <c r="AU227" i="1"/>
  <c r="AT227" i="1"/>
  <c r="AS227" i="1"/>
  <c r="AR227" i="1"/>
  <c r="AQ227" i="1"/>
  <c r="AP227" i="1"/>
  <c r="AO227" i="1"/>
  <c r="AN227" i="1"/>
  <c r="R227" i="1"/>
  <c r="AW226" i="1"/>
  <c r="AV226" i="1"/>
  <c r="AU226" i="1"/>
  <c r="AT226" i="1"/>
  <c r="AS226" i="1"/>
  <c r="AR226" i="1"/>
  <c r="AQ226" i="1"/>
  <c r="AP226" i="1"/>
  <c r="AO226" i="1"/>
  <c r="AN226" i="1"/>
  <c r="R226" i="1"/>
  <c r="AM225" i="1"/>
  <c r="AL225" i="1"/>
  <c r="AW225" i="1" s="1"/>
  <c r="AK225" i="1"/>
  <c r="AV225" i="1" s="1"/>
  <c r="AJ225" i="1"/>
  <c r="AU225" i="1" s="1"/>
  <c r="AI225" i="1"/>
  <c r="AT225" i="1" s="1"/>
  <c r="AH225" i="1"/>
  <c r="AS225" i="1" s="1"/>
  <c r="AG225" i="1"/>
  <c r="AR225" i="1" s="1"/>
  <c r="AF225" i="1"/>
  <c r="AQ225" i="1" s="1"/>
  <c r="AE225" i="1"/>
  <c r="AP225" i="1" s="1"/>
  <c r="AD225" i="1"/>
  <c r="AO225" i="1" s="1"/>
  <c r="AC225" i="1"/>
  <c r="AB225" i="1"/>
  <c r="AA225" i="1"/>
  <c r="Z225" i="1"/>
  <c r="Y225" i="1"/>
  <c r="X225" i="1"/>
  <c r="W225" i="1"/>
  <c r="V225" i="1"/>
  <c r="U225" i="1"/>
  <c r="T225" i="1"/>
  <c r="S225" i="1"/>
  <c r="AN225" i="1" s="1"/>
  <c r="Q225" i="1"/>
  <c r="P225" i="1"/>
  <c r="O225" i="1"/>
  <c r="AW224" i="1"/>
  <c r="AV224" i="1"/>
  <c r="AU224" i="1"/>
  <c r="AT224" i="1"/>
  <c r="AS224" i="1"/>
  <c r="AR224" i="1"/>
  <c r="AQ224" i="1"/>
  <c r="AP224" i="1"/>
  <c r="AO224" i="1"/>
  <c r="AN224" i="1"/>
  <c r="R224" i="1"/>
  <c r="AW223" i="1"/>
  <c r="AV223" i="1"/>
  <c r="AU223" i="1"/>
  <c r="AT223" i="1"/>
  <c r="AS223" i="1"/>
  <c r="AR223" i="1"/>
  <c r="AQ223" i="1"/>
  <c r="AP223" i="1"/>
  <c r="AO223" i="1"/>
  <c r="AN223" i="1"/>
  <c r="R223" i="1"/>
  <c r="AN222" i="1"/>
  <c r="R222" i="1"/>
  <c r="AW221" i="1"/>
  <c r="AV221" i="1"/>
  <c r="AU221" i="1"/>
  <c r="AT221" i="1"/>
  <c r="AS221" i="1"/>
  <c r="AR221" i="1"/>
  <c r="AQ221" i="1"/>
  <c r="AP221" i="1"/>
  <c r="AU220" i="1"/>
  <c r="AS220" i="1"/>
  <c r="AM220" i="1"/>
  <c r="AL220" i="1"/>
  <c r="AW220" i="1" s="1"/>
  <c r="AK220" i="1"/>
  <c r="AV220" i="1" s="1"/>
  <c r="AJ220" i="1"/>
  <c r="AI220" i="1"/>
  <c r="AT220" i="1" s="1"/>
  <c r="AH220" i="1"/>
  <c r="AG220" i="1"/>
  <c r="AR220" i="1" s="1"/>
  <c r="AF220" i="1"/>
  <c r="AQ220" i="1" s="1"/>
  <c r="AE220" i="1"/>
  <c r="AP220" i="1" s="1"/>
  <c r="AC220" i="1"/>
  <c r="AB220" i="1"/>
  <c r="AA220" i="1"/>
  <c r="Z220" i="1"/>
  <c r="Y220" i="1"/>
  <c r="X220" i="1"/>
  <c r="W220" i="1"/>
  <c r="V220" i="1"/>
  <c r="U220" i="1"/>
  <c r="AW218" i="1"/>
  <c r="AV218" i="1"/>
  <c r="AU218" i="1"/>
  <c r="AT218" i="1"/>
  <c r="AS218" i="1"/>
  <c r="AR218" i="1"/>
  <c r="AQ218" i="1"/>
  <c r="AP218" i="1"/>
  <c r="AO218" i="1"/>
  <c r="AN218" i="1"/>
  <c r="R218" i="1"/>
  <c r="AW203" i="1"/>
  <c r="AV203" i="1"/>
  <c r="AU203" i="1"/>
  <c r="AT203" i="1"/>
  <c r="AS203" i="1"/>
  <c r="AR203" i="1"/>
  <c r="AQ203" i="1"/>
  <c r="AP203" i="1"/>
  <c r="AO203" i="1"/>
  <c r="AN203" i="1"/>
  <c r="R203" i="1"/>
  <c r="AW202" i="1"/>
  <c r="AV202" i="1"/>
  <c r="AU202" i="1"/>
  <c r="AT202" i="1"/>
  <c r="AS202" i="1"/>
  <c r="AR202" i="1"/>
  <c r="AQ202" i="1"/>
  <c r="AP202" i="1"/>
  <c r="AO202" i="1"/>
  <c r="AN202" i="1"/>
  <c r="R202" i="1"/>
  <c r="AN193" i="1"/>
  <c r="R193" i="1"/>
  <c r="E193" i="1"/>
  <c r="AD191" i="1"/>
  <c r="T191" i="1"/>
  <c r="S191" i="1"/>
  <c r="Q191" i="1"/>
  <c r="R191" i="1" s="1"/>
  <c r="P191" i="1"/>
  <c r="O191" i="1"/>
  <c r="AN190" i="1"/>
  <c r="R190" i="1"/>
  <c r="AN165" i="1"/>
  <c r="R165" i="1"/>
  <c r="AN164" i="1"/>
  <c r="R164" i="1"/>
  <c r="AN162" i="1"/>
  <c r="R162" i="1"/>
  <c r="AN161" i="1"/>
  <c r="R161" i="1"/>
  <c r="AN160" i="1"/>
  <c r="R160" i="1"/>
  <c r="AN159" i="1"/>
  <c r="R159" i="1"/>
  <c r="AN158" i="1"/>
  <c r="R158" i="1"/>
  <c r="AN157" i="1"/>
  <c r="R157" i="1"/>
  <c r="AN156" i="1"/>
  <c r="R156" i="1"/>
  <c r="AD155" i="1"/>
  <c r="T155" i="1"/>
  <c r="S155" i="1"/>
  <c r="AN155" i="1" s="1"/>
  <c r="Q155" i="1"/>
  <c r="P155" i="1"/>
  <c r="O155" i="1"/>
  <c r="AN154" i="1"/>
  <c r="R154" i="1"/>
  <c r="AN150" i="1"/>
  <c r="R150" i="1"/>
  <c r="AN149" i="1"/>
  <c r="R149" i="1"/>
  <c r="AN148" i="1"/>
  <c r="R148" i="1"/>
  <c r="AD147" i="1"/>
  <c r="T147" i="1"/>
  <c r="S147" i="1"/>
  <c r="Q147" i="1"/>
  <c r="R147" i="1" s="1"/>
  <c r="P147" i="1"/>
  <c r="O147" i="1"/>
  <c r="AN145" i="1"/>
  <c r="R145" i="1"/>
  <c r="AR144" i="1"/>
  <c r="AQ144" i="1"/>
  <c r="AP144" i="1"/>
  <c r="L143" i="1"/>
  <c r="D143" i="1"/>
  <c r="A143" i="1"/>
  <c r="B143" i="1" s="1"/>
  <c r="AM135" i="1"/>
  <c r="AL135" i="1"/>
  <c r="AK135" i="1"/>
  <c r="AJ135" i="1"/>
  <c r="AI135" i="1"/>
  <c r="AC135" i="1"/>
  <c r="AB135" i="1"/>
  <c r="AA135" i="1"/>
  <c r="Z135" i="1"/>
  <c r="Y135" i="1"/>
  <c r="T135" i="1"/>
  <c r="S135" i="1"/>
  <c r="AD132" i="1"/>
  <c r="R132" i="1"/>
  <c r="R129" i="1"/>
  <c r="R128" i="1"/>
  <c r="R124" i="1"/>
  <c r="R123" i="1"/>
  <c r="R122" i="1"/>
  <c r="R121" i="1"/>
  <c r="R120" i="1"/>
  <c r="AW119" i="1"/>
  <c r="AN119" i="1"/>
  <c r="AM119" i="1"/>
  <c r="AL119" i="1"/>
  <c r="AK119" i="1"/>
  <c r="AV119" i="1" s="1"/>
  <c r="AJ119" i="1"/>
  <c r="AU119" i="1" s="1"/>
  <c r="AI119" i="1"/>
  <c r="AT119" i="1" s="1"/>
  <c r="AH119" i="1"/>
  <c r="AS119" i="1" s="1"/>
  <c r="AG119" i="1"/>
  <c r="AR119" i="1" s="1"/>
  <c r="AF119" i="1"/>
  <c r="AQ119" i="1" s="1"/>
  <c r="AE119" i="1"/>
  <c r="AP119" i="1" s="1"/>
  <c r="AC119" i="1"/>
  <c r="AB119" i="1"/>
  <c r="AA119" i="1"/>
  <c r="Z119" i="1"/>
  <c r="Y119" i="1"/>
  <c r="X119" i="1"/>
  <c r="W119" i="1"/>
  <c r="V119" i="1"/>
  <c r="U119" i="1"/>
  <c r="S119" i="1"/>
  <c r="Q119" i="1"/>
  <c r="P119" i="1"/>
  <c r="O119" i="1"/>
  <c r="R118" i="1"/>
  <c r="R117" i="1"/>
  <c r="R116" i="1"/>
  <c r="R115" i="1"/>
  <c r="R114" i="1"/>
  <c r="R113" i="1"/>
  <c r="AW111" i="1"/>
  <c r="AV111" i="1"/>
  <c r="AU111" i="1"/>
  <c r="AT111" i="1"/>
  <c r="AS111" i="1"/>
  <c r="AR111" i="1"/>
  <c r="AQ111" i="1"/>
  <c r="AP111" i="1"/>
  <c r="R111" i="1"/>
  <c r="AW110" i="1"/>
  <c r="AV110" i="1"/>
  <c r="AU110" i="1"/>
  <c r="AT110" i="1"/>
  <c r="AS110" i="1"/>
  <c r="AR110" i="1"/>
  <c r="AQ110" i="1"/>
  <c r="AP110" i="1"/>
  <c r="AO110" i="1"/>
  <c r="AN110" i="1"/>
  <c r="R110" i="1"/>
  <c r="AW109" i="1"/>
  <c r="AV109" i="1"/>
  <c r="AU109" i="1"/>
  <c r="AT109" i="1"/>
  <c r="AS109" i="1"/>
  <c r="AR109" i="1"/>
  <c r="AQ109" i="1"/>
  <c r="AP109" i="1"/>
  <c r="AO109" i="1"/>
  <c r="AN109" i="1"/>
  <c r="R109" i="1"/>
  <c r="AW101" i="1"/>
  <c r="AV101" i="1"/>
  <c r="AU101" i="1"/>
  <c r="AT101" i="1"/>
  <c r="AS101" i="1"/>
  <c r="AR101" i="1"/>
  <c r="AQ101" i="1"/>
  <c r="AP101" i="1"/>
  <c r="AO101" i="1"/>
  <c r="AN101" i="1"/>
  <c r="R101" i="1"/>
  <c r="AW100" i="1"/>
  <c r="AV100" i="1"/>
  <c r="AU100" i="1"/>
  <c r="AT100" i="1"/>
  <c r="AS100" i="1"/>
  <c r="AR100" i="1"/>
  <c r="AQ100" i="1"/>
  <c r="AP100" i="1"/>
  <c r="AO100" i="1"/>
  <c r="AN100" i="1"/>
  <c r="R100" i="1"/>
  <c r="AW99" i="1"/>
  <c r="AV99" i="1"/>
  <c r="AU99" i="1"/>
  <c r="AT99" i="1"/>
  <c r="AS99" i="1"/>
  <c r="AR99" i="1"/>
  <c r="AQ99" i="1"/>
  <c r="AP99" i="1"/>
  <c r="AO99" i="1"/>
  <c r="AN99" i="1"/>
  <c r="R99" i="1"/>
  <c r="AM98" i="1"/>
  <c r="AL98" i="1"/>
  <c r="AW98" i="1" s="1"/>
  <c r="AK98" i="1"/>
  <c r="AV98" i="1" s="1"/>
  <c r="AJ98" i="1"/>
  <c r="AU98" i="1" s="1"/>
  <c r="AI98" i="1"/>
  <c r="AT98" i="1" s="1"/>
  <c r="AH98" i="1"/>
  <c r="AS98" i="1" s="1"/>
  <c r="AG98" i="1"/>
  <c r="AR98" i="1" s="1"/>
  <c r="AF98" i="1"/>
  <c r="AQ98" i="1" s="1"/>
  <c r="AE98" i="1"/>
  <c r="AP98" i="1" s="1"/>
  <c r="AD98" i="1"/>
  <c r="AO98" i="1" s="1"/>
  <c r="AC98" i="1"/>
  <c r="AB98" i="1"/>
  <c r="AA98" i="1"/>
  <c r="Z98" i="1"/>
  <c r="Y98" i="1"/>
  <c r="X98" i="1"/>
  <c r="W98" i="1"/>
  <c r="V98" i="1"/>
  <c r="U98" i="1"/>
  <c r="T98" i="1"/>
  <c r="S98" i="1"/>
  <c r="AN98" i="1" s="1"/>
  <c r="Q98" i="1"/>
  <c r="P98" i="1"/>
  <c r="O98" i="1"/>
  <c r="AW97" i="1"/>
  <c r="AV97" i="1"/>
  <c r="AU97" i="1"/>
  <c r="AT97" i="1"/>
  <c r="AS97" i="1"/>
  <c r="AR97" i="1"/>
  <c r="AQ97" i="1"/>
  <c r="AP97" i="1"/>
  <c r="AO97" i="1"/>
  <c r="AN97" i="1"/>
  <c r="R97" i="1"/>
  <c r="AW96" i="1"/>
  <c r="AV96" i="1"/>
  <c r="AU96" i="1"/>
  <c r="AT96" i="1"/>
  <c r="AS96" i="1"/>
  <c r="AR96" i="1"/>
  <c r="AQ96" i="1"/>
  <c r="AP96" i="1"/>
  <c r="AO96" i="1"/>
  <c r="AN96" i="1"/>
  <c r="R96" i="1"/>
  <c r="AN95" i="1"/>
  <c r="R95" i="1"/>
  <c r="AW94" i="1"/>
  <c r="AV94" i="1"/>
  <c r="AU94" i="1"/>
  <c r="AT94" i="1"/>
  <c r="AS94" i="1"/>
  <c r="AR94" i="1"/>
  <c r="AQ94" i="1"/>
  <c r="AP94" i="1"/>
  <c r="AM93" i="1"/>
  <c r="AL93" i="1"/>
  <c r="AW93" i="1" s="1"/>
  <c r="AK93" i="1"/>
  <c r="AV93" i="1" s="1"/>
  <c r="AJ93" i="1"/>
  <c r="AU93" i="1" s="1"/>
  <c r="AI93" i="1"/>
  <c r="AT93" i="1" s="1"/>
  <c r="AH93" i="1"/>
  <c r="AS93" i="1" s="1"/>
  <c r="AG93" i="1"/>
  <c r="AR93" i="1" s="1"/>
  <c r="AF93" i="1"/>
  <c r="AQ93" i="1" s="1"/>
  <c r="AE93" i="1"/>
  <c r="AP93" i="1" s="1"/>
  <c r="AC93" i="1"/>
  <c r="AB93" i="1"/>
  <c r="AA93" i="1"/>
  <c r="Z93" i="1"/>
  <c r="Y93" i="1"/>
  <c r="X93" i="1"/>
  <c r="W93" i="1"/>
  <c r="V93" i="1"/>
  <c r="U93" i="1"/>
  <c r="AW91" i="1"/>
  <c r="AV91" i="1"/>
  <c r="AU91" i="1"/>
  <c r="AT91" i="1"/>
  <c r="AS91" i="1"/>
  <c r="AR91" i="1"/>
  <c r="AQ91" i="1"/>
  <c r="AP91" i="1"/>
  <c r="AO91" i="1"/>
  <c r="AN91" i="1"/>
  <c r="R91" i="1"/>
  <c r="AW76" i="1"/>
  <c r="AV76" i="1"/>
  <c r="AU76" i="1"/>
  <c r="AT76" i="1"/>
  <c r="AS76" i="1"/>
  <c r="AR76" i="1"/>
  <c r="AQ76" i="1"/>
  <c r="AP76" i="1"/>
  <c r="AO76" i="1"/>
  <c r="AN76" i="1"/>
  <c r="R76" i="1"/>
  <c r="AW75" i="1"/>
  <c r="AV75" i="1"/>
  <c r="AU75" i="1"/>
  <c r="AT75" i="1"/>
  <c r="AS75" i="1"/>
  <c r="AR75" i="1"/>
  <c r="AQ75" i="1"/>
  <c r="AP75" i="1"/>
  <c r="AO75" i="1"/>
  <c r="AN75" i="1"/>
  <c r="R75" i="1"/>
  <c r="AN66" i="1"/>
  <c r="R66" i="1"/>
  <c r="E66" i="1"/>
  <c r="AD64" i="1"/>
  <c r="T64" i="1"/>
  <c r="S64" i="1"/>
  <c r="Q64" i="1"/>
  <c r="P64" i="1"/>
  <c r="R64" i="1" s="1"/>
  <c r="O64" i="1"/>
  <c r="AN63" i="1"/>
  <c r="R63" i="1"/>
  <c r="AN38" i="1"/>
  <c r="R38" i="1"/>
  <c r="AN37" i="1"/>
  <c r="R37" i="1"/>
  <c r="AN35" i="1"/>
  <c r="R35" i="1"/>
  <c r="AN34" i="1"/>
  <c r="R34" i="1"/>
  <c r="AN33" i="1"/>
  <c r="R33" i="1"/>
  <c r="AN32" i="1"/>
  <c r="R32" i="1"/>
  <c r="AN31" i="1"/>
  <c r="R31" i="1"/>
  <c r="AN30" i="1"/>
  <c r="R30" i="1"/>
  <c r="AN29" i="1"/>
  <c r="R29" i="1"/>
  <c r="AD28" i="1"/>
  <c r="T28" i="1"/>
  <c r="S28" i="1"/>
  <c r="AN28" i="1" s="1"/>
  <c r="Q28" i="1"/>
  <c r="R28" i="1" s="1"/>
  <c r="P28" i="1"/>
  <c r="O28" i="1"/>
  <c r="AN27" i="1"/>
  <c r="R27" i="1"/>
  <c r="AN23" i="1"/>
  <c r="R23" i="1"/>
  <c r="AN22" i="1"/>
  <c r="R22" i="1"/>
  <c r="AN21" i="1"/>
  <c r="R21" i="1"/>
  <c r="AD20" i="1"/>
  <c r="T20" i="1"/>
  <c r="S20" i="1"/>
  <c r="AN20" i="1" s="1"/>
  <c r="Q20" i="1"/>
  <c r="P20" i="1"/>
  <c r="O20" i="1"/>
  <c r="AN18" i="1"/>
  <c r="R18" i="1"/>
  <c r="AR17" i="1"/>
  <c r="AQ17" i="1"/>
  <c r="AP17" i="1"/>
  <c r="A16" i="1"/>
  <c r="L16" i="1" s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M11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AW1" i="1"/>
  <c r="AW7" i="1" s="1"/>
  <c r="AV1" i="1"/>
  <c r="AV7" i="1" s="1"/>
  <c r="AU1" i="1"/>
  <c r="AU7" i="1" s="1"/>
  <c r="AT1" i="1"/>
  <c r="AT7" i="1" s="1"/>
  <c r="AS1" i="1"/>
  <c r="AS7" i="1" s="1"/>
  <c r="AR1" i="1"/>
  <c r="AR7" i="1" s="1"/>
  <c r="AQ1" i="1"/>
  <c r="AQ7" i="1" s="1"/>
  <c r="AP1" i="1"/>
  <c r="AP7" i="1" s="1"/>
  <c r="AO1" i="1"/>
  <c r="AO7" i="1" s="1"/>
  <c r="AN1" i="1"/>
  <c r="AN7" i="1" s="1"/>
  <c r="AM1" i="1"/>
  <c r="AM7" i="1" s="1"/>
  <c r="AL1" i="1"/>
  <c r="AL7" i="1" s="1"/>
  <c r="AK1" i="1"/>
  <c r="AK7" i="1" s="1"/>
  <c r="AJ1" i="1"/>
  <c r="AJ7" i="1" s="1"/>
  <c r="AI1" i="1"/>
  <c r="AI7" i="1" s="1"/>
  <c r="AH1" i="1"/>
  <c r="AH7" i="1" s="1"/>
  <c r="AG1" i="1"/>
  <c r="AG7" i="1" s="1"/>
  <c r="AF1" i="1"/>
  <c r="AF7" i="1" s="1"/>
  <c r="AE1" i="1"/>
  <c r="AE7" i="1" s="1"/>
  <c r="AD1" i="1"/>
  <c r="AD7" i="1" s="1"/>
  <c r="AC1" i="1"/>
  <c r="AC7" i="1" s="1"/>
  <c r="AB1" i="1"/>
  <c r="AB7" i="1" s="1"/>
  <c r="AA1" i="1"/>
  <c r="AA7" i="1" s="1"/>
  <c r="Z1" i="1"/>
  <c r="Z7" i="1" s="1"/>
  <c r="Y1" i="1"/>
  <c r="Y7" i="1" s="1"/>
  <c r="X1" i="1"/>
  <c r="X7" i="1" s="1"/>
  <c r="W1" i="1"/>
  <c r="W7" i="1" s="1"/>
  <c r="V1" i="1"/>
  <c r="V7" i="1" s="1"/>
  <c r="U1" i="1"/>
  <c r="U7" i="1" s="1"/>
  <c r="T1" i="1"/>
  <c r="T7" i="1" s="1"/>
  <c r="S1" i="1"/>
  <c r="S3" i="1" s="1"/>
  <c r="R1" i="1"/>
  <c r="R3" i="1" s="1"/>
  <c r="Q1" i="1"/>
  <c r="Q3" i="1" s="1"/>
  <c r="P1" i="1"/>
  <c r="P3" i="1" s="1"/>
  <c r="O1" i="1"/>
  <c r="O3" i="1" s="1"/>
  <c r="R225" i="1" l="1"/>
  <c r="AN191" i="1"/>
  <c r="R155" i="1"/>
  <c r="R119" i="1"/>
  <c r="R98" i="1"/>
  <c r="R20" i="1"/>
  <c r="AN64" i="1"/>
  <c r="V3" i="1"/>
  <c r="Z3" i="1"/>
  <c r="AD3" i="1"/>
  <c r="AH3" i="1"/>
  <c r="AL3" i="1"/>
  <c r="A17" i="1"/>
  <c r="A18" i="1" s="1"/>
  <c r="A19" i="1" s="1"/>
  <c r="A20" i="1" s="1"/>
  <c r="A21" i="1" s="1"/>
  <c r="A22" i="1" s="1"/>
  <c r="A23" i="1" s="1"/>
  <c r="A24" i="1" s="1"/>
  <c r="A25" i="1" s="1"/>
  <c r="W3" i="1"/>
  <c r="AA3" i="1"/>
  <c r="AE3" i="1"/>
  <c r="AI3" i="1"/>
  <c r="AM3" i="1"/>
  <c r="B16" i="1"/>
  <c r="T3" i="1"/>
  <c r="X3" i="1"/>
  <c r="AB3" i="1"/>
  <c r="AF3" i="1"/>
  <c r="AJ3" i="1"/>
  <c r="D16" i="1"/>
  <c r="U3" i="1"/>
  <c r="Y3" i="1"/>
  <c r="AC3" i="1"/>
  <c r="AG3" i="1"/>
  <c r="AK3" i="1"/>
  <c r="C255" i="1"/>
  <c r="C256" i="1"/>
  <c r="AN147" i="1"/>
  <c r="A144" i="1"/>
  <c r="A145" i="1" s="1"/>
  <c r="A146" i="1" s="1"/>
  <c r="A147" i="1" s="1"/>
  <c r="A148" i="1" s="1"/>
  <c r="A149" i="1" s="1"/>
  <c r="A150" i="1" s="1"/>
  <c r="A151" i="1" s="1"/>
  <c r="A152" i="1" s="1"/>
  <c r="C243" i="1"/>
  <c r="C244" i="1"/>
  <c r="Y145" i="1" l="1"/>
  <c r="Y18" i="1"/>
  <c r="AF145" i="1"/>
  <c r="AF18" i="1"/>
  <c r="C128" i="1"/>
  <c r="C129" i="1"/>
  <c r="AA145" i="1"/>
  <c r="AA18" i="1"/>
  <c r="AH145" i="1"/>
  <c r="AH18" i="1"/>
  <c r="AK145" i="1"/>
  <c r="AK18" i="1"/>
  <c r="AB145" i="1"/>
  <c r="AB18" i="1"/>
  <c r="AM145" i="1"/>
  <c r="AM18" i="1"/>
  <c r="A153" i="1"/>
  <c r="AG145" i="1"/>
  <c r="AG18" i="1"/>
  <c r="C116" i="1"/>
  <c r="C117" i="1"/>
  <c r="AI145" i="1"/>
  <c r="AI144" i="1" s="1"/>
  <c r="AI18" i="1"/>
  <c r="AI17" i="1" s="1"/>
  <c r="A26" i="1"/>
  <c r="Z145" i="1"/>
  <c r="Z18" i="1"/>
  <c r="AC145" i="1"/>
  <c r="AC18" i="1"/>
  <c r="AJ145" i="1"/>
  <c r="AJ18" i="1"/>
  <c r="AE145" i="1"/>
  <c r="AE18" i="1"/>
  <c r="AL145" i="1"/>
  <c r="AL18" i="1"/>
  <c r="A27" i="1" l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J144" i="1"/>
  <c r="AT144" i="1"/>
  <c r="AS144" i="1"/>
  <c r="AS17" i="1"/>
  <c r="AJ17" i="1"/>
  <c r="AT17" i="1"/>
  <c r="A154" i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l="1"/>
  <c r="AK144" i="1"/>
  <c r="A41" i="1"/>
  <c r="AK17" i="1"/>
  <c r="AU17" i="1" s="1"/>
  <c r="AL17" i="1" l="1"/>
  <c r="AV17" i="1" s="1"/>
  <c r="A42" i="1"/>
  <c r="A43" i="1" s="1"/>
  <c r="A169" i="1"/>
  <c r="A170" i="1" s="1"/>
  <c r="AL144" i="1"/>
  <c r="AV144" i="1" s="1"/>
  <c r="AU144" i="1"/>
  <c r="AD170" i="1" l="1"/>
  <c r="Q170" i="1"/>
  <c r="T170" i="1"/>
  <c r="P170" i="1"/>
  <c r="A171" i="1"/>
  <c r="S170" i="1"/>
  <c r="O170" i="1"/>
  <c r="AM17" i="1"/>
  <c r="AW17" i="1" s="1"/>
  <c r="AM144" i="1"/>
  <c r="AW144" i="1"/>
  <c r="AD43" i="1"/>
  <c r="Q43" i="1"/>
  <c r="T43" i="1"/>
  <c r="P43" i="1"/>
  <c r="A44" i="1"/>
  <c r="S43" i="1"/>
  <c r="O43" i="1"/>
  <c r="O168" i="1" l="1"/>
  <c r="T168" i="1"/>
  <c r="P168" i="1"/>
  <c r="R43" i="1"/>
  <c r="AN170" i="1"/>
  <c r="R170" i="1"/>
  <c r="AN43" i="1"/>
  <c r="AD44" i="1"/>
  <c r="Q44" i="1"/>
  <c r="T44" i="1"/>
  <c r="P44" i="1"/>
  <c r="A45" i="1"/>
  <c r="S44" i="1"/>
  <c r="AN44" i="1" s="1"/>
  <c r="O44" i="1"/>
  <c r="T171" i="1"/>
  <c r="P171" i="1"/>
  <c r="A172" i="1"/>
  <c r="S171" i="1"/>
  <c r="AN171" i="1" s="1"/>
  <c r="O171" i="1"/>
  <c r="AD171" i="1"/>
  <c r="Q171" i="1"/>
  <c r="S168" i="1" l="1"/>
  <c r="AN168" i="1" s="1"/>
  <c r="R44" i="1"/>
  <c r="R171" i="1"/>
  <c r="A173" i="1"/>
  <c r="S172" i="1"/>
  <c r="AN172" i="1" s="1"/>
  <c r="O172" i="1"/>
  <c r="AD172" i="1"/>
  <c r="Q172" i="1"/>
  <c r="T172" i="1"/>
  <c r="P172" i="1"/>
  <c r="T41" i="1"/>
  <c r="AD26" i="1"/>
  <c r="Q153" i="1"/>
  <c r="O25" i="1"/>
  <c r="S26" i="1"/>
  <c r="AN26" i="1" s="1"/>
  <c r="Q152" i="1"/>
  <c r="T152" i="1"/>
  <c r="O167" i="1"/>
  <c r="O166" i="1" s="1"/>
  <c r="O163" i="1" s="1"/>
  <c r="P40" i="1"/>
  <c r="S167" i="1"/>
  <c r="P41" i="1"/>
  <c r="O41" i="1"/>
  <c r="AD152" i="1"/>
  <c r="S153" i="1"/>
  <c r="AN153" i="1" s="1"/>
  <c r="S25" i="1"/>
  <c r="T26" i="1"/>
  <c r="P153" i="1"/>
  <c r="P152" i="1"/>
  <c r="T40" i="1"/>
  <c r="Q167" i="1"/>
  <c r="Q40" i="1"/>
  <c r="AD41" i="1"/>
  <c r="O152" i="1"/>
  <c r="Q26" i="1"/>
  <c r="T153" i="1"/>
  <c r="P25" i="1"/>
  <c r="O26" i="1"/>
  <c r="AD153" i="1"/>
  <c r="P167" i="1"/>
  <c r="P166" i="1" s="1"/>
  <c r="P163" i="1" s="1"/>
  <c r="AD40" i="1"/>
  <c r="AD39" i="1" s="1"/>
  <c r="AD36" i="1" s="1"/>
  <c r="S40" i="1"/>
  <c r="AD168" i="1"/>
  <c r="Q25" i="1"/>
  <c r="S152" i="1"/>
  <c r="AD25" i="1"/>
  <c r="O153" i="1"/>
  <c r="T25" i="1"/>
  <c r="P26" i="1"/>
  <c r="T167" i="1"/>
  <c r="T166" i="1" s="1"/>
  <c r="T163" i="1" s="1"/>
  <c r="AD167" i="1"/>
  <c r="O40" i="1"/>
  <c r="Q168" i="1"/>
  <c r="R168" i="1" s="1"/>
  <c r="S41" i="1"/>
  <c r="AN41" i="1" s="1"/>
  <c r="Q41" i="1"/>
  <c r="T45" i="1"/>
  <c r="P45" i="1"/>
  <c r="A46" i="1"/>
  <c r="S45" i="1"/>
  <c r="AN45" i="1" s="1"/>
  <c r="O45" i="1"/>
  <c r="AD45" i="1"/>
  <c r="Q45" i="1"/>
  <c r="R45" i="1" s="1"/>
  <c r="T39" i="1" l="1"/>
  <c r="T36" i="1" s="1"/>
  <c r="AD24" i="1"/>
  <c r="AD19" i="1" s="1"/>
  <c r="R41" i="1"/>
  <c r="AD166" i="1"/>
  <c r="AD163" i="1" s="1"/>
  <c r="O39" i="1"/>
  <c r="O36" i="1" s="1"/>
  <c r="T24" i="1"/>
  <c r="T19" i="1" s="1"/>
  <c r="R26" i="1"/>
  <c r="Q166" i="1"/>
  <c r="R167" i="1"/>
  <c r="O24" i="1"/>
  <c r="O19" i="1" s="1"/>
  <c r="A47" i="1"/>
  <c r="S46" i="1"/>
  <c r="AN46" i="1" s="1"/>
  <c r="O46" i="1"/>
  <c r="AD46" i="1"/>
  <c r="Q46" i="1"/>
  <c r="T46" i="1"/>
  <c r="P46" i="1"/>
  <c r="AN40" i="1"/>
  <c r="S39" i="1"/>
  <c r="O151" i="1"/>
  <c r="O146" i="1" s="1"/>
  <c r="AN25" i="1"/>
  <c r="S24" i="1"/>
  <c r="T151" i="1"/>
  <c r="T146" i="1" s="1"/>
  <c r="R153" i="1"/>
  <c r="AN152" i="1"/>
  <c r="S151" i="1"/>
  <c r="P24" i="1"/>
  <c r="P19" i="1" s="1"/>
  <c r="P151" i="1"/>
  <c r="P146" i="1" s="1"/>
  <c r="AN167" i="1"/>
  <c r="S166" i="1"/>
  <c r="R152" i="1"/>
  <c r="Q151" i="1"/>
  <c r="R172" i="1"/>
  <c r="AD173" i="1"/>
  <c r="Q173" i="1"/>
  <c r="R173" i="1" s="1"/>
  <c r="T173" i="1"/>
  <c r="P173" i="1"/>
  <c r="S173" i="1"/>
  <c r="AN173" i="1" s="1"/>
  <c r="O173" i="1"/>
  <c r="A174" i="1"/>
  <c r="Q24" i="1"/>
  <c r="R25" i="1"/>
  <c r="Q39" i="1"/>
  <c r="R40" i="1"/>
  <c r="AD151" i="1"/>
  <c r="AD146" i="1" s="1"/>
  <c r="P39" i="1"/>
  <c r="P36" i="1" s="1"/>
  <c r="R39" i="1" l="1"/>
  <c r="Q36" i="1"/>
  <c r="R36" i="1" s="1"/>
  <c r="AD174" i="1"/>
  <c r="Q174" i="1"/>
  <c r="T174" i="1"/>
  <c r="P174" i="1"/>
  <c r="A175" i="1"/>
  <c r="S174" i="1"/>
  <c r="AN174" i="1" s="1"/>
  <c r="O174" i="1"/>
  <c r="R151" i="1"/>
  <c r="Q146" i="1"/>
  <c r="AN39" i="1"/>
  <c r="S36" i="1"/>
  <c r="AN36" i="1" s="1"/>
  <c r="R166" i="1"/>
  <c r="Q163" i="1"/>
  <c r="R163" i="1" s="1"/>
  <c r="R24" i="1"/>
  <c r="Q19" i="1"/>
  <c r="S163" i="1"/>
  <c r="AN163" i="1" s="1"/>
  <c r="AN166" i="1"/>
  <c r="AN151" i="1"/>
  <c r="S146" i="1"/>
  <c r="S19" i="1"/>
  <c r="AN24" i="1"/>
  <c r="R46" i="1"/>
  <c r="AD47" i="1"/>
  <c r="Q47" i="1"/>
  <c r="T47" i="1"/>
  <c r="P47" i="1"/>
  <c r="A48" i="1"/>
  <c r="S47" i="1"/>
  <c r="AN47" i="1" s="1"/>
  <c r="O47" i="1"/>
  <c r="R174" i="1" l="1"/>
  <c r="R47" i="1"/>
  <c r="AN19" i="1"/>
  <c r="R146" i="1"/>
  <c r="T175" i="1"/>
  <c r="P175" i="1"/>
  <c r="A176" i="1"/>
  <c r="S175" i="1"/>
  <c r="AN175" i="1" s="1"/>
  <c r="O175" i="1"/>
  <c r="Q175" i="1"/>
  <c r="R175" i="1" s="1"/>
  <c r="AD175" i="1"/>
  <c r="AD48" i="1"/>
  <c r="Q48" i="1"/>
  <c r="R48" i="1" s="1"/>
  <c r="T48" i="1"/>
  <c r="P48" i="1"/>
  <c r="A49" i="1"/>
  <c r="S48" i="1"/>
  <c r="AN48" i="1" s="1"/>
  <c r="O48" i="1"/>
  <c r="AN146" i="1"/>
  <c r="R19" i="1"/>
  <c r="T49" i="1" l="1"/>
  <c r="P49" i="1"/>
  <c r="A50" i="1"/>
  <c r="S49" i="1"/>
  <c r="AN49" i="1" s="1"/>
  <c r="O49" i="1"/>
  <c r="AD49" i="1"/>
  <c r="Q49" i="1"/>
  <c r="A177" i="1"/>
  <c r="S176" i="1"/>
  <c r="AN176" i="1" s="1"/>
  <c r="O176" i="1"/>
  <c r="AD176" i="1"/>
  <c r="Q176" i="1"/>
  <c r="T176" i="1"/>
  <c r="P176" i="1"/>
  <c r="R176" i="1" l="1"/>
  <c r="AD177" i="1"/>
  <c r="Q177" i="1"/>
  <c r="T177" i="1"/>
  <c r="P177" i="1"/>
  <c r="O177" i="1"/>
  <c r="A178" i="1"/>
  <c r="A179" i="1" s="1"/>
  <c r="S177" i="1"/>
  <c r="AN177" i="1" s="1"/>
  <c r="R49" i="1"/>
  <c r="A51" i="1"/>
  <c r="A52" i="1" s="1"/>
  <c r="S50" i="1"/>
  <c r="AN50" i="1" s="1"/>
  <c r="O50" i="1"/>
  <c r="AD50" i="1"/>
  <c r="Q50" i="1"/>
  <c r="T50" i="1"/>
  <c r="P50" i="1"/>
  <c r="A180" i="1" l="1"/>
  <c r="T179" i="1"/>
  <c r="P179" i="1"/>
  <c r="S179" i="1"/>
  <c r="O179" i="1"/>
  <c r="AD179" i="1"/>
  <c r="Q179" i="1"/>
  <c r="R177" i="1"/>
  <c r="R50" i="1"/>
  <c r="AD52" i="1"/>
  <c r="Q52" i="1"/>
  <c r="T52" i="1"/>
  <c r="P52" i="1"/>
  <c r="A53" i="1"/>
  <c r="S52" i="1"/>
  <c r="O52" i="1"/>
  <c r="AN179" i="1" l="1"/>
  <c r="AN52" i="1"/>
  <c r="R52" i="1"/>
  <c r="R179" i="1"/>
  <c r="T53" i="1"/>
  <c r="T51" i="1" s="1"/>
  <c r="P53" i="1"/>
  <c r="P51" i="1" s="1"/>
  <c r="A54" i="1"/>
  <c r="S53" i="1"/>
  <c r="AN53" i="1" s="1"/>
  <c r="O53" i="1"/>
  <c r="O51" i="1" s="1"/>
  <c r="AD53" i="1"/>
  <c r="AD51" i="1" s="1"/>
  <c r="Q53" i="1"/>
  <c r="AD180" i="1"/>
  <c r="AD178" i="1" s="1"/>
  <c r="Q180" i="1"/>
  <c r="P180" i="1"/>
  <c r="P178" i="1" s="1"/>
  <c r="A181" i="1"/>
  <c r="O180" i="1"/>
  <c r="O178" i="1" s="1"/>
  <c r="T180" i="1"/>
  <c r="T178" i="1" s="1"/>
  <c r="S180" i="1"/>
  <c r="AN180" i="1" s="1"/>
  <c r="R180" i="1" l="1"/>
  <c r="R53" i="1"/>
  <c r="S178" i="1"/>
  <c r="AD181" i="1"/>
  <c r="Q181" i="1"/>
  <c r="R181" i="1" s="1"/>
  <c r="T181" i="1"/>
  <c r="P181" i="1"/>
  <c r="A182" i="1"/>
  <c r="O181" i="1"/>
  <c r="S181" i="1"/>
  <c r="AN181" i="1" s="1"/>
  <c r="Q51" i="1"/>
  <c r="A55" i="1"/>
  <c r="S54" i="1"/>
  <c r="AN54" i="1" s="1"/>
  <c r="O54" i="1"/>
  <c r="AD54" i="1"/>
  <c r="Q54" i="1"/>
  <c r="T54" i="1"/>
  <c r="P54" i="1"/>
  <c r="S51" i="1"/>
  <c r="Q178" i="1"/>
  <c r="R54" i="1" l="1"/>
  <c r="R51" i="1"/>
  <c r="AN178" i="1"/>
  <c r="AD55" i="1"/>
  <c r="Q55" i="1"/>
  <c r="T55" i="1"/>
  <c r="P55" i="1"/>
  <c r="A56" i="1"/>
  <c r="S55" i="1"/>
  <c r="AN55" i="1" s="1"/>
  <c r="O55" i="1"/>
  <c r="R178" i="1"/>
  <c r="AN51" i="1"/>
  <c r="T182" i="1"/>
  <c r="P182" i="1"/>
  <c r="A183" i="1"/>
  <c r="S182" i="1"/>
  <c r="AN182" i="1" s="1"/>
  <c r="O182" i="1"/>
  <c r="AD182" i="1"/>
  <c r="Q182" i="1"/>
  <c r="R182" i="1" s="1"/>
  <c r="R55" i="1" l="1"/>
  <c r="A184" i="1"/>
  <c r="S183" i="1"/>
  <c r="AN183" i="1" s="1"/>
  <c r="O183" i="1"/>
  <c r="AD183" i="1"/>
  <c r="T183" i="1"/>
  <c r="Q183" i="1"/>
  <c r="P183" i="1"/>
  <c r="AD56" i="1"/>
  <c r="Q56" i="1"/>
  <c r="T56" i="1"/>
  <c r="P56" i="1"/>
  <c r="A57" i="1"/>
  <c r="S56" i="1"/>
  <c r="AN56" i="1" s="1"/>
  <c r="O56" i="1"/>
  <c r="R56" i="1" l="1"/>
  <c r="R183" i="1"/>
  <c r="T57" i="1"/>
  <c r="P57" i="1"/>
  <c r="A58" i="1"/>
  <c r="S57" i="1"/>
  <c r="AN57" i="1" s="1"/>
  <c r="O57" i="1"/>
  <c r="AD57" i="1"/>
  <c r="Q57" i="1"/>
  <c r="AD184" i="1"/>
  <c r="Q184" i="1"/>
  <c r="T184" i="1"/>
  <c r="S184" i="1"/>
  <c r="AN184" i="1" s="1"/>
  <c r="P184" i="1"/>
  <c r="A185" i="1"/>
  <c r="O184" i="1"/>
  <c r="R57" i="1" l="1"/>
  <c r="A59" i="1"/>
  <c r="S58" i="1"/>
  <c r="O58" i="1"/>
  <c r="O42" i="1" s="1"/>
  <c r="AD58" i="1"/>
  <c r="AD42" i="1" s="1"/>
  <c r="Q58" i="1"/>
  <c r="T58" i="1"/>
  <c r="T42" i="1" s="1"/>
  <c r="P58" i="1"/>
  <c r="P42" i="1" s="1"/>
  <c r="AD185" i="1"/>
  <c r="AD169" i="1" s="1"/>
  <c r="Q185" i="1"/>
  <c r="T185" i="1"/>
  <c r="T169" i="1" s="1"/>
  <c r="P185" i="1"/>
  <c r="P169" i="1" s="1"/>
  <c r="A186" i="1"/>
  <c r="S185" i="1"/>
  <c r="O185" i="1"/>
  <c r="O169" i="1" s="1"/>
  <c r="R184" i="1"/>
  <c r="Q169" i="1"/>
  <c r="R169" i="1" l="1"/>
  <c r="AN58" i="1"/>
  <c r="S42" i="1"/>
  <c r="AD186" i="1"/>
  <c r="Q186" i="1"/>
  <c r="R186" i="1" s="1"/>
  <c r="T186" i="1"/>
  <c r="P186" i="1"/>
  <c r="A187" i="1"/>
  <c r="S186" i="1"/>
  <c r="AN186" i="1" s="1"/>
  <c r="O186" i="1"/>
  <c r="AN185" i="1"/>
  <c r="S169" i="1"/>
  <c r="R185" i="1"/>
  <c r="R58" i="1"/>
  <c r="Q42" i="1"/>
  <c r="AD59" i="1"/>
  <c r="Q59" i="1"/>
  <c r="T59" i="1"/>
  <c r="P59" i="1"/>
  <c r="A60" i="1"/>
  <c r="S59" i="1"/>
  <c r="AN59" i="1" s="1"/>
  <c r="O59" i="1"/>
  <c r="R59" i="1" l="1"/>
  <c r="AD60" i="1"/>
  <c r="Q60" i="1"/>
  <c r="R60" i="1" s="1"/>
  <c r="T60" i="1"/>
  <c r="P60" i="1"/>
  <c r="A61" i="1"/>
  <c r="S60" i="1"/>
  <c r="AN60" i="1" s="1"/>
  <c r="O60" i="1"/>
  <c r="R42" i="1"/>
  <c r="AN42" i="1"/>
  <c r="AN169" i="1"/>
  <c r="AD187" i="1"/>
  <c r="Q187" i="1"/>
  <c r="T187" i="1"/>
  <c r="P187" i="1"/>
  <c r="A188" i="1"/>
  <c r="S187" i="1"/>
  <c r="AN187" i="1" s="1"/>
  <c r="O187" i="1"/>
  <c r="R187" i="1" l="1"/>
  <c r="T188" i="1"/>
  <c r="P188" i="1"/>
  <c r="A189" i="1"/>
  <c r="S188" i="1"/>
  <c r="AN188" i="1" s="1"/>
  <c r="O188" i="1"/>
  <c r="AD188" i="1"/>
  <c r="Q188" i="1"/>
  <c r="T61" i="1"/>
  <c r="P61" i="1"/>
  <c r="A62" i="1"/>
  <c r="S61" i="1"/>
  <c r="AN61" i="1" s="1"/>
  <c r="O61" i="1"/>
  <c r="AD61" i="1"/>
  <c r="Q61" i="1"/>
  <c r="R61" i="1" l="1"/>
  <c r="R188" i="1"/>
  <c r="A190" i="1"/>
  <c r="A191" i="1" s="1"/>
  <c r="A192" i="1" s="1"/>
  <c r="A63" i="1"/>
  <c r="A64" i="1" s="1"/>
  <c r="A65" i="1" s="1"/>
  <c r="A194" i="1" l="1"/>
  <c r="A193" i="1"/>
  <c r="A67" i="1"/>
  <c r="A66" i="1"/>
  <c r="A68" i="1" l="1"/>
  <c r="A69" i="1" s="1"/>
  <c r="A70" i="1" s="1"/>
  <c r="D67" i="1"/>
  <c r="A195" i="1"/>
  <c r="A196" i="1" s="1"/>
  <c r="A197" i="1" s="1"/>
  <c r="D194" i="1"/>
  <c r="AM197" i="1" l="1"/>
  <c r="AI197" i="1"/>
  <c r="AE197" i="1"/>
  <c r="AA197" i="1"/>
  <c r="W197" i="1"/>
  <c r="S197" i="1"/>
  <c r="O197" i="1"/>
  <c r="A198" i="1"/>
  <c r="AL197" i="1"/>
  <c r="AH197" i="1"/>
  <c r="AD197" i="1"/>
  <c r="Z197" i="1"/>
  <c r="V197" i="1"/>
  <c r="AK197" i="1"/>
  <c r="AG197" i="1"/>
  <c r="AC197" i="1"/>
  <c r="Y197" i="1"/>
  <c r="U197" i="1"/>
  <c r="Q197" i="1"/>
  <c r="AJ197" i="1"/>
  <c r="AF197" i="1"/>
  <c r="AB197" i="1"/>
  <c r="X197" i="1"/>
  <c r="T197" i="1"/>
  <c r="P197" i="1"/>
  <c r="AJ70" i="1"/>
  <c r="AF70" i="1"/>
  <c r="AB70" i="1"/>
  <c r="X70" i="1"/>
  <c r="T70" i="1"/>
  <c r="P70" i="1"/>
  <c r="A71" i="1"/>
  <c r="AL70" i="1"/>
  <c r="AH70" i="1"/>
  <c r="AD70" i="1"/>
  <c r="Z70" i="1"/>
  <c r="V70" i="1"/>
  <c r="AK70" i="1"/>
  <c r="AG70" i="1"/>
  <c r="AC70" i="1"/>
  <c r="Y70" i="1"/>
  <c r="U70" i="1"/>
  <c r="Q70" i="1"/>
  <c r="AI70" i="1"/>
  <c r="S70" i="1"/>
  <c r="AE70" i="1"/>
  <c r="O70" i="1"/>
  <c r="AA70" i="1"/>
  <c r="AM70" i="1"/>
  <c r="W70" i="1"/>
  <c r="AN70" i="1" l="1"/>
  <c r="AT70" i="1"/>
  <c r="AJ71" i="1"/>
  <c r="AU71" i="1" s="1"/>
  <c r="AF71" i="1"/>
  <c r="AQ71" i="1" s="1"/>
  <c r="AB71" i="1"/>
  <c r="X71" i="1"/>
  <c r="T71" i="1"/>
  <c r="P71" i="1"/>
  <c r="A72" i="1"/>
  <c r="AL71" i="1"/>
  <c r="AW71" i="1" s="1"/>
  <c r="AH71" i="1"/>
  <c r="AS71" i="1" s="1"/>
  <c r="AD71" i="1"/>
  <c r="AO71" i="1" s="1"/>
  <c r="Z71" i="1"/>
  <c r="V71" i="1"/>
  <c r="AK71" i="1"/>
  <c r="AV71" i="1" s="1"/>
  <c r="AG71" i="1"/>
  <c r="AR71" i="1" s="1"/>
  <c r="AC71" i="1"/>
  <c r="Y71" i="1"/>
  <c r="U71" i="1"/>
  <c r="Q71" i="1"/>
  <c r="R71" i="1" s="1"/>
  <c r="AE71" i="1"/>
  <c r="AP71" i="1" s="1"/>
  <c r="O71" i="1"/>
  <c r="AA71" i="1"/>
  <c r="AM71" i="1"/>
  <c r="W71" i="1"/>
  <c r="AI71" i="1"/>
  <c r="AT71" i="1" s="1"/>
  <c r="S71" i="1"/>
  <c r="AN71" i="1" s="1"/>
  <c r="AU197" i="1"/>
  <c r="AM198" i="1"/>
  <c r="AI198" i="1"/>
  <c r="AT198" i="1" s="1"/>
  <c r="AE198" i="1"/>
  <c r="AP198" i="1" s="1"/>
  <c r="AA198" i="1"/>
  <c r="W198" i="1"/>
  <c r="S198" i="1"/>
  <c r="AN198" i="1" s="1"/>
  <c r="O198" i="1"/>
  <c r="A199" i="1"/>
  <c r="AL198" i="1"/>
  <c r="AW198" i="1" s="1"/>
  <c r="AH198" i="1"/>
  <c r="AS198" i="1" s="1"/>
  <c r="AD198" i="1"/>
  <c r="AO198" i="1" s="1"/>
  <c r="Z198" i="1"/>
  <c r="V198" i="1"/>
  <c r="AK198" i="1"/>
  <c r="AV198" i="1" s="1"/>
  <c r="AG198" i="1"/>
  <c r="AR198" i="1" s="1"/>
  <c r="AC198" i="1"/>
  <c r="Y198" i="1"/>
  <c r="U198" i="1"/>
  <c r="Q198" i="1"/>
  <c r="AJ198" i="1"/>
  <c r="AU198" i="1" s="1"/>
  <c r="AF198" i="1"/>
  <c r="AQ198" i="1" s="1"/>
  <c r="AB198" i="1"/>
  <c r="X198" i="1"/>
  <c r="T198" i="1"/>
  <c r="P198" i="1"/>
  <c r="R70" i="1"/>
  <c r="AR70" i="1"/>
  <c r="AO70" i="1"/>
  <c r="AQ70" i="1"/>
  <c r="R197" i="1"/>
  <c r="AR197" i="1"/>
  <c r="AO197" i="1"/>
  <c r="AP197" i="1"/>
  <c r="AP70" i="1"/>
  <c r="AV70" i="1"/>
  <c r="AS70" i="1"/>
  <c r="AU70" i="1"/>
  <c r="AV197" i="1"/>
  <c r="AS197" i="1"/>
  <c r="AN197" i="1"/>
  <c r="AT197" i="1"/>
  <c r="AW70" i="1"/>
  <c r="AQ197" i="1"/>
  <c r="AW197" i="1"/>
  <c r="AM199" i="1" l="1"/>
  <c r="AI199" i="1"/>
  <c r="AE199" i="1"/>
  <c r="AA199" i="1"/>
  <c r="W199" i="1"/>
  <c r="S199" i="1"/>
  <c r="O199" i="1"/>
  <c r="A200" i="1"/>
  <c r="AL199" i="1"/>
  <c r="AH199" i="1"/>
  <c r="AD199" i="1"/>
  <c r="Z199" i="1"/>
  <c r="V199" i="1"/>
  <c r="AK199" i="1"/>
  <c r="AG199" i="1"/>
  <c r="AC199" i="1"/>
  <c r="Y199" i="1"/>
  <c r="U199" i="1"/>
  <c r="Q199" i="1"/>
  <c r="AJ199" i="1"/>
  <c r="AU199" i="1" s="1"/>
  <c r="AF199" i="1"/>
  <c r="AQ199" i="1" s="1"/>
  <c r="AB199" i="1"/>
  <c r="X199" i="1"/>
  <c r="T199" i="1"/>
  <c r="P199" i="1"/>
  <c r="R198" i="1"/>
  <c r="AJ72" i="1"/>
  <c r="AF72" i="1"/>
  <c r="AB72" i="1"/>
  <c r="X72" i="1"/>
  <c r="T72" i="1"/>
  <c r="P72" i="1"/>
  <c r="AM72" i="1"/>
  <c r="AI72" i="1"/>
  <c r="AT72" i="1" s="1"/>
  <c r="AE72" i="1"/>
  <c r="A73" i="1"/>
  <c r="AL72" i="1"/>
  <c r="AH72" i="1"/>
  <c r="AD72" i="1"/>
  <c r="Z72" i="1"/>
  <c r="V72" i="1"/>
  <c r="AK72" i="1"/>
  <c r="AG72" i="1"/>
  <c r="AC72" i="1"/>
  <c r="Y72" i="1"/>
  <c r="U72" i="1"/>
  <c r="Q72" i="1"/>
  <c r="AA72" i="1"/>
  <c r="W72" i="1"/>
  <c r="S72" i="1"/>
  <c r="O72" i="1"/>
  <c r="AW72" i="1" l="1"/>
  <c r="R199" i="1"/>
  <c r="AR199" i="1"/>
  <c r="AO199" i="1"/>
  <c r="AP199" i="1"/>
  <c r="AJ73" i="1"/>
  <c r="AU73" i="1" s="1"/>
  <c r="AF73" i="1"/>
  <c r="AQ73" i="1" s="1"/>
  <c r="AB73" i="1"/>
  <c r="X73" i="1"/>
  <c r="T73" i="1"/>
  <c r="P73" i="1"/>
  <c r="AM73" i="1"/>
  <c r="AI73" i="1"/>
  <c r="AT73" i="1" s="1"/>
  <c r="AE73" i="1"/>
  <c r="AP73" i="1" s="1"/>
  <c r="AA73" i="1"/>
  <c r="W73" i="1"/>
  <c r="S73" i="1"/>
  <c r="AN73" i="1" s="1"/>
  <c r="O73" i="1"/>
  <c r="A74" i="1"/>
  <c r="AL73" i="1"/>
  <c r="AW73" i="1" s="1"/>
  <c r="AH73" i="1"/>
  <c r="AS73" i="1" s="1"/>
  <c r="AD73" i="1"/>
  <c r="AO73" i="1" s="1"/>
  <c r="Z73" i="1"/>
  <c r="V73" i="1"/>
  <c r="AK73" i="1"/>
  <c r="AV73" i="1" s="1"/>
  <c r="AG73" i="1"/>
  <c r="AR73" i="1" s="1"/>
  <c r="AC73" i="1"/>
  <c r="Y73" i="1"/>
  <c r="U73" i="1"/>
  <c r="Q73" i="1"/>
  <c r="AQ72" i="1"/>
  <c r="AV199" i="1"/>
  <c r="AS199" i="1"/>
  <c r="AN199" i="1"/>
  <c r="AT199" i="1"/>
  <c r="AR72" i="1"/>
  <c r="AO72" i="1"/>
  <c r="AP72" i="1"/>
  <c r="AU72" i="1"/>
  <c r="AW199" i="1"/>
  <c r="R72" i="1"/>
  <c r="AN72" i="1"/>
  <c r="AV72" i="1"/>
  <c r="AS72" i="1"/>
  <c r="AM200" i="1"/>
  <c r="AI200" i="1"/>
  <c r="AT200" i="1" s="1"/>
  <c r="AE200" i="1"/>
  <c r="AP200" i="1" s="1"/>
  <c r="AA200" i="1"/>
  <c r="W200" i="1"/>
  <c r="S200" i="1"/>
  <c r="AN200" i="1" s="1"/>
  <c r="O200" i="1"/>
  <c r="A201" i="1"/>
  <c r="AL200" i="1"/>
  <c r="AW200" i="1" s="1"/>
  <c r="AH200" i="1"/>
  <c r="AS200" i="1" s="1"/>
  <c r="AD200" i="1"/>
  <c r="AO200" i="1" s="1"/>
  <c r="Z200" i="1"/>
  <c r="V200" i="1"/>
  <c r="AK200" i="1"/>
  <c r="AV200" i="1" s="1"/>
  <c r="AG200" i="1"/>
  <c r="AR200" i="1" s="1"/>
  <c r="AC200" i="1"/>
  <c r="Y200" i="1"/>
  <c r="U200" i="1"/>
  <c r="Q200" i="1"/>
  <c r="AJ200" i="1"/>
  <c r="AF200" i="1"/>
  <c r="AB200" i="1"/>
  <c r="X200" i="1"/>
  <c r="T200" i="1"/>
  <c r="P200" i="1"/>
  <c r="R73" i="1" l="1"/>
  <c r="AU200" i="1"/>
  <c r="AQ200" i="1"/>
  <c r="AM201" i="1"/>
  <c r="AI201" i="1"/>
  <c r="AT201" i="1" s="1"/>
  <c r="AE201" i="1"/>
  <c r="AP201" i="1" s="1"/>
  <c r="AA201" i="1"/>
  <c r="W201" i="1"/>
  <c r="S201" i="1"/>
  <c r="AN201" i="1" s="1"/>
  <c r="O201" i="1"/>
  <c r="A202" i="1"/>
  <c r="A203" i="1" s="1"/>
  <c r="A204" i="1" s="1"/>
  <c r="AL201" i="1"/>
  <c r="AW201" i="1" s="1"/>
  <c r="AH201" i="1"/>
  <c r="AS201" i="1" s="1"/>
  <c r="AD201" i="1"/>
  <c r="AO201" i="1" s="1"/>
  <c r="Z201" i="1"/>
  <c r="V201" i="1"/>
  <c r="AK201" i="1"/>
  <c r="AV201" i="1" s="1"/>
  <c r="AG201" i="1"/>
  <c r="AR201" i="1" s="1"/>
  <c r="AC201" i="1"/>
  <c r="Y201" i="1"/>
  <c r="U201" i="1"/>
  <c r="Q201" i="1"/>
  <c r="AJ201" i="1"/>
  <c r="AU201" i="1" s="1"/>
  <c r="AF201" i="1"/>
  <c r="AQ201" i="1" s="1"/>
  <c r="AB201" i="1"/>
  <c r="X201" i="1"/>
  <c r="T201" i="1"/>
  <c r="P201" i="1"/>
  <c r="AJ74" i="1"/>
  <c r="AF74" i="1"/>
  <c r="AB74" i="1"/>
  <c r="X74" i="1"/>
  <c r="T74" i="1"/>
  <c r="P74" i="1"/>
  <c r="AM74" i="1"/>
  <c r="AI74" i="1"/>
  <c r="AE74" i="1"/>
  <c r="AA74" i="1"/>
  <c r="W74" i="1"/>
  <c r="S74" i="1"/>
  <c r="O74" i="1"/>
  <c r="A75" i="1"/>
  <c r="A76" i="1" s="1"/>
  <c r="A77" i="1" s="1"/>
  <c r="AL74" i="1"/>
  <c r="AW74" i="1" s="1"/>
  <c r="AH74" i="1"/>
  <c r="AD74" i="1"/>
  <c r="Z74" i="1"/>
  <c r="V74" i="1"/>
  <c r="AK74" i="1"/>
  <c r="AG74" i="1"/>
  <c r="AC74" i="1"/>
  <c r="Y74" i="1"/>
  <c r="U74" i="1"/>
  <c r="Q74" i="1"/>
  <c r="R200" i="1"/>
  <c r="R201" i="1" l="1"/>
  <c r="AR74" i="1"/>
  <c r="AU74" i="1"/>
  <c r="AM204" i="1"/>
  <c r="AI204" i="1"/>
  <c r="AE204" i="1"/>
  <c r="AP204" i="1" s="1"/>
  <c r="AA204" i="1"/>
  <c r="W204" i="1"/>
  <c r="S204" i="1"/>
  <c r="AN204" i="1" s="1"/>
  <c r="O204" i="1"/>
  <c r="A205" i="1"/>
  <c r="AL204" i="1"/>
  <c r="AH204" i="1"/>
  <c r="AD204" i="1"/>
  <c r="Z204" i="1"/>
  <c r="V204" i="1"/>
  <c r="AK204" i="1"/>
  <c r="AG204" i="1"/>
  <c r="AR204" i="1" s="1"/>
  <c r="AC204" i="1"/>
  <c r="Y204" i="1"/>
  <c r="U204" i="1"/>
  <c r="Q204" i="1"/>
  <c r="AJ204" i="1"/>
  <c r="AU204" i="1" s="1"/>
  <c r="AF204" i="1"/>
  <c r="AQ204" i="1" s="1"/>
  <c r="AB204" i="1"/>
  <c r="X204" i="1"/>
  <c r="T204" i="1"/>
  <c r="P204" i="1"/>
  <c r="R74" i="1"/>
  <c r="AP74" i="1"/>
  <c r="AS74" i="1"/>
  <c r="AO74" i="1"/>
  <c r="AN74" i="1"/>
  <c r="AV74" i="1"/>
  <c r="AT74" i="1"/>
  <c r="AJ77" i="1"/>
  <c r="AU77" i="1" s="1"/>
  <c r="AF77" i="1"/>
  <c r="AQ77" i="1" s="1"/>
  <c r="AB77" i="1"/>
  <c r="X77" i="1"/>
  <c r="T77" i="1"/>
  <c r="P77" i="1"/>
  <c r="AM77" i="1"/>
  <c r="AI77" i="1"/>
  <c r="AT77" i="1" s="1"/>
  <c r="AE77" i="1"/>
  <c r="AP77" i="1" s="1"/>
  <c r="AA77" i="1"/>
  <c r="W77" i="1"/>
  <c r="S77" i="1"/>
  <c r="AN77" i="1" s="1"/>
  <c r="O77" i="1"/>
  <c r="A78" i="1"/>
  <c r="AL77" i="1"/>
  <c r="AW77" i="1" s="1"/>
  <c r="AH77" i="1"/>
  <c r="AS77" i="1" s="1"/>
  <c r="AD77" i="1"/>
  <c r="AO77" i="1" s="1"/>
  <c r="Z77" i="1"/>
  <c r="V77" i="1"/>
  <c r="AK77" i="1"/>
  <c r="AV77" i="1" s="1"/>
  <c r="AG77" i="1"/>
  <c r="AR77" i="1" s="1"/>
  <c r="AC77" i="1"/>
  <c r="Y77" i="1"/>
  <c r="U77" i="1"/>
  <c r="Q77" i="1"/>
  <c r="AQ74" i="1"/>
  <c r="R77" i="1" l="1"/>
  <c r="R204" i="1"/>
  <c r="AO204" i="1"/>
  <c r="AV204" i="1"/>
  <c r="AS204" i="1"/>
  <c r="AT204" i="1"/>
  <c r="AJ78" i="1"/>
  <c r="AU78" i="1" s="1"/>
  <c r="AF78" i="1"/>
  <c r="AB78" i="1"/>
  <c r="X78" i="1"/>
  <c r="T78" i="1"/>
  <c r="P78" i="1"/>
  <c r="AM78" i="1"/>
  <c r="AI78" i="1"/>
  <c r="AE78" i="1"/>
  <c r="AA78" i="1"/>
  <c r="W78" i="1"/>
  <c r="S78" i="1"/>
  <c r="AN78" i="1" s="1"/>
  <c r="O78" i="1"/>
  <c r="A79" i="1"/>
  <c r="AL78" i="1"/>
  <c r="AW78" i="1" s="1"/>
  <c r="AH78" i="1"/>
  <c r="AS78" i="1" s="1"/>
  <c r="AD78" i="1"/>
  <c r="AO78" i="1" s="1"/>
  <c r="Z78" i="1"/>
  <c r="V78" i="1"/>
  <c r="AK78" i="1"/>
  <c r="AV78" i="1" s="1"/>
  <c r="AG78" i="1"/>
  <c r="AR78" i="1" s="1"/>
  <c r="AC78" i="1"/>
  <c r="Y78" i="1"/>
  <c r="U78" i="1"/>
  <c r="Q78" i="1"/>
  <c r="AW204" i="1"/>
  <c r="AM205" i="1"/>
  <c r="AI205" i="1"/>
  <c r="AT205" i="1" s="1"/>
  <c r="AE205" i="1"/>
  <c r="AA205" i="1"/>
  <c r="W205" i="1"/>
  <c r="S205" i="1"/>
  <c r="O205" i="1"/>
  <c r="A206" i="1"/>
  <c r="AL205" i="1"/>
  <c r="AW205" i="1" s="1"/>
  <c r="AH205" i="1"/>
  <c r="AS205" i="1" s="1"/>
  <c r="AD205" i="1"/>
  <c r="AO205" i="1" s="1"/>
  <c r="Z205" i="1"/>
  <c r="V205" i="1"/>
  <c r="AK205" i="1"/>
  <c r="AV205" i="1" s="1"/>
  <c r="AG205" i="1"/>
  <c r="AC205" i="1"/>
  <c r="Y205" i="1"/>
  <c r="U205" i="1"/>
  <c r="Q205" i="1"/>
  <c r="AJ205" i="1"/>
  <c r="AF205" i="1"/>
  <c r="AB205" i="1"/>
  <c r="X205" i="1"/>
  <c r="T205" i="1"/>
  <c r="P205" i="1"/>
  <c r="R78" i="1" l="1"/>
  <c r="AU205" i="1"/>
  <c r="AM206" i="1"/>
  <c r="AM196" i="1" s="1"/>
  <c r="AI206" i="1"/>
  <c r="AT206" i="1" s="1"/>
  <c r="AE206" i="1"/>
  <c r="AP206" i="1" s="1"/>
  <c r="AA206" i="1"/>
  <c r="AA196" i="1" s="1"/>
  <c r="W206" i="1"/>
  <c r="W196" i="1" s="1"/>
  <c r="S206" i="1"/>
  <c r="AN206" i="1" s="1"/>
  <c r="O206" i="1"/>
  <c r="O196" i="1" s="1"/>
  <c r="A207" i="1"/>
  <c r="AL206" i="1"/>
  <c r="AW206" i="1" s="1"/>
  <c r="AH206" i="1"/>
  <c r="AS206" i="1" s="1"/>
  <c r="AD206" i="1"/>
  <c r="AO206" i="1" s="1"/>
  <c r="Z206" i="1"/>
  <c r="Z196" i="1" s="1"/>
  <c r="V206" i="1"/>
  <c r="V196" i="1" s="1"/>
  <c r="AK206" i="1"/>
  <c r="AV206" i="1" s="1"/>
  <c r="AG206" i="1"/>
  <c r="AR206" i="1" s="1"/>
  <c r="AC206" i="1"/>
  <c r="AC196" i="1" s="1"/>
  <c r="Y206" i="1"/>
  <c r="Y196" i="1" s="1"/>
  <c r="U206" i="1"/>
  <c r="U196" i="1" s="1"/>
  <c r="Q206" i="1"/>
  <c r="AJ206" i="1"/>
  <c r="AU206" i="1" s="1"/>
  <c r="AF206" i="1"/>
  <c r="AQ206" i="1" s="1"/>
  <c r="AB206" i="1"/>
  <c r="AB196" i="1" s="1"/>
  <c r="X206" i="1"/>
  <c r="X196" i="1" s="1"/>
  <c r="T206" i="1"/>
  <c r="T196" i="1" s="1"/>
  <c r="P206" i="1"/>
  <c r="P196" i="1" s="1"/>
  <c r="AP78" i="1"/>
  <c r="R205" i="1"/>
  <c r="AR205" i="1"/>
  <c r="AG196" i="1"/>
  <c r="AP205" i="1"/>
  <c r="AE196" i="1"/>
  <c r="AL196" i="1"/>
  <c r="AT78" i="1"/>
  <c r="AI196" i="1"/>
  <c r="Q196" i="1"/>
  <c r="AN205" i="1"/>
  <c r="S196" i="1"/>
  <c r="AQ205" i="1"/>
  <c r="AJ79" i="1"/>
  <c r="AF79" i="1"/>
  <c r="AQ79" i="1" s="1"/>
  <c r="AB79" i="1"/>
  <c r="AB69" i="1" s="1"/>
  <c r="X79" i="1"/>
  <c r="X69" i="1" s="1"/>
  <c r="T79" i="1"/>
  <c r="T69" i="1" s="1"/>
  <c r="P79" i="1"/>
  <c r="P69" i="1" s="1"/>
  <c r="AM79" i="1"/>
  <c r="AM69" i="1" s="1"/>
  <c r="AI79" i="1"/>
  <c r="AT79" i="1" s="1"/>
  <c r="AE79" i="1"/>
  <c r="AP79" i="1" s="1"/>
  <c r="AA79" i="1"/>
  <c r="AA69" i="1" s="1"/>
  <c r="W79" i="1"/>
  <c r="W69" i="1" s="1"/>
  <c r="S79" i="1"/>
  <c r="O79" i="1"/>
  <c r="O69" i="1" s="1"/>
  <c r="A80" i="1"/>
  <c r="AL79" i="1"/>
  <c r="AH79" i="1"/>
  <c r="AD79" i="1"/>
  <c r="Z79" i="1"/>
  <c r="Z69" i="1" s="1"/>
  <c r="V79" i="1"/>
  <c r="V69" i="1" s="1"/>
  <c r="AK79" i="1"/>
  <c r="AG79" i="1"/>
  <c r="AC79" i="1"/>
  <c r="AC69" i="1" s="1"/>
  <c r="Y79" i="1"/>
  <c r="Y69" i="1" s="1"/>
  <c r="U79" i="1"/>
  <c r="U69" i="1" s="1"/>
  <c r="Q79" i="1"/>
  <c r="AQ78" i="1"/>
  <c r="AD196" i="1"/>
  <c r="AF196" i="1" l="1"/>
  <c r="AH196" i="1"/>
  <c r="AK196" i="1"/>
  <c r="AV196" i="1" s="1"/>
  <c r="AF69" i="1"/>
  <c r="AO196" i="1"/>
  <c r="AV79" i="1"/>
  <c r="AK69" i="1"/>
  <c r="AS79" i="1"/>
  <c r="AH69" i="1"/>
  <c r="AN79" i="1"/>
  <c r="S69" i="1"/>
  <c r="AQ196" i="1"/>
  <c r="R196" i="1"/>
  <c r="AR196" i="1"/>
  <c r="AW79" i="1"/>
  <c r="AL69" i="1"/>
  <c r="AW196" i="1"/>
  <c r="R79" i="1"/>
  <c r="Q69" i="1"/>
  <c r="AS196" i="1"/>
  <c r="AQ69" i="1"/>
  <c r="AJ80" i="1"/>
  <c r="AU80" i="1" s="1"/>
  <c r="AF80" i="1"/>
  <c r="AQ80" i="1" s="1"/>
  <c r="AB80" i="1"/>
  <c r="X80" i="1"/>
  <c r="T80" i="1"/>
  <c r="P80" i="1"/>
  <c r="AM80" i="1"/>
  <c r="AI80" i="1"/>
  <c r="AT80" i="1" s="1"/>
  <c r="AE80" i="1"/>
  <c r="AP80" i="1" s="1"/>
  <c r="AA80" i="1"/>
  <c r="W80" i="1"/>
  <c r="S80" i="1"/>
  <c r="AN80" i="1" s="1"/>
  <c r="O80" i="1"/>
  <c r="A81" i="1"/>
  <c r="A82" i="1" s="1"/>
  <c r="AL80" i="1"/>
  <c r="AW80" i="1" s="1"/>
  <c r="AH80" i="1"/>
  <c r="AS80" i="1" s="1"/>
  <c r="AD80" i="1"/>
  <c r="AO80" i="1" s="1"/>
  <c r="Z80" i="1"/>
  <c r="V80" i="1"/>
  <c r="AK80" i="1"/>
  <c r="AV80" i="1" s="1"/>
  <c r="AG80" i="1"/>
  <c r="AR80" i="1" s="1"/>
  <c r="AC80" i="1"/>
  <c r="Y80" i="1"/>
  <c r="U80" i="1"/>
  <c r="Q80" i="1"/>
  <c r="R80" i="1" s="1"/>
  <c r="AN196" i="1"/>
  <c r="AT196" i="1"/>
  <c r="AP196" i="1"/>
  <c r="AM207" i="1"/>
  <c r="AI207" i="1"/>
  <c r="AT207" i="1" s="1"/>
  <c r="AE207" i="1"/>
  <c r="AP207" i="1" s="1"/>
  <c r="AA207" i="1"/>
  <c r="W207" i="1"/>
  <c r="S207" i="1"/>
  <c r="AN207" i="1" s="1"/>
  <c r="O207" i="1"/>
  <c r="A208" i="1"/>
  <c r="A209" i="1" s="1"/>
  <c r="AL207" i="1"/>
  <c r="AW207" i="1" s="1"/>
  <c r="AH207" i="1"/>
  <c r="AS207" i="1" s="1"/>
  <c r="AD207" i="1"/>
  <c r="AO207" i="1" s="1"/>
  <c r="Z207" i="1"/>
  <c r="V207" i="1"/>
  <c r="AK207" i="1"/>
  <c r="AV207" i="1" s="1"/>
  <c r="AG207" i="1"/>
  <c r="AR207" i="1" s="1"/>
  <c r="AC207" i="1"/>
  <c r="Y207" i="1"/>
  <c r="U207" i="1"/>
  <c r="Q207" i="1"/>
  <c r="AJ207" i="1"/>
  <c r="AU207" i="1" s="1"/>
  <c r="AF207" i="1"/>
  <c r="AQ207" i="1" s="1"/>
  <c r="AB207" i="1"/>
  <c r="X207" i="1"/>
  <c r="T207" i="1"/>
  <c r="P207" i="1"/>
  <c r="AJ196" i="1"/>
  <c r="AR79" i="1"/>
  <c r="AG69" i="1"/>
  <c r="AO79" i="1"/>
  <c r="AD69" i="1"/>
  <c r="AU79" i="1"/>
  <c r="AJ69" i="1"/>
  <c r="AI69" i="1"/>
  <c r="AE69" i="1"/>
  <c r="R206" i="1"/>
  <c r="AR69" i="1" l="1"/>
  <c r="AO69" i="1"/>
  <c r="AU196" i="1"/>
  <c r="AJ82" i="1"/>
  <c r="AF82" i="1"/>
  <c r="AB82" i="1"/>
  <c r="X82" i="1"/>
  <c r="T82" i="1"/>
  <c r="P82" i="1"/>
  <c r="AM82" i="1"/>
  <c r="AI82" i="1"/>
  <c r="AE82" i="1"/>
  <c r="AA82" i="1"/>
  <c r="W82" i="1"/>
  <c r="S82" i="1"/>
  <c r="O82" i="1"/>
  <c r="A83" i="1"/>
  <c r="AL82" i="1"/>
  <c r="AH82" i="1"/>
  <c r="AD82" i="1"/>
  <c r="Z82" i="1"/>
  <c r="V82" i="1"/>
  <c r="AK82" i="1"/>
  <c r="AG82" i="1"/>
  <c r="AC82" i="1"/>
  <c r="Y82" i="1"/>
  <c r="U82" i="1"/>
  <c r="Q82" i="1"/>
  <c r="R69" i="1"/>
  <c r="AS69" i="1"/>
  <c r="AT69" i="1"/>
  <c r="AM209" i="1"/>
  <c r="AI209" i="1"/>
  <c r="AE209" i="1"/>
  <c r="AA209" i="1"/>
  <c r="W209" i="1"/>
  <c r="S209" i="1"/>
  <c r="O209" i="1"/>
  <c r="A210" i="1"/>
  <c r="AL209" i="1"/>
  <c r="AH209" i="1"/>
  <c r="AD209" i="1"/>
  <c r="Z209" i="1"/>
  <c r="V209" i="1"/>
  <c r="AK209" i="1"/>
  <c r="AG209" i="1"/>
  <c r="AC209" i="1"/>
  <c r="Y209" i="1"/>
  <c r="U209" i="1"/>
  <c r="Q209" i="1"/>
  <c r="AJ209" i="1"/>
  <c r="AF209" i="1"/>
  <c r="AB209" i="1"/>
  <c r="X209" i="1"/>
  <c r="T209" i="1"/>
  <c r="P209" i="1"/>
  <c r="AP69" i="1"/>
  <c r="AU69" i="1"/>
  <c r="R207" i="1"/>
  <c r="AW69" i="1"/>
  <c r="AN69" i="1"/>
  <c r="AV69" i="1"/>
  <c r="AQ209" i="1" l="1"/>
  <c r="AW209" i="1"/>
  <c r="AV82" i="1"/>
  <c r="AS82" i="1"/>
  <c r="AN82" i="1"/>
  <c r="AT82" i="1"/>
  <c r="AU209" i="1"/>
  <c r="AM210" i="1"/>
  <c r="AI210" i="1"/>
  <c r="AT210" i="1" s="1"/>
  <c r="AE210" i="1"/>
  <c r="AP210" i="1" s="1"/>
  <c r="AA210" i="1"/>
  <c r="W210" i="1"/>
  <c r="S210" i="1"/>
  <c r="AN210" i="1" s="1"/>
  <c r="O210" i="1"/>
  <c r="A211" i="1"/>
  <c r="AL210" i="1"/>
  <c r="AW210" i="1" s="1"/>
  <c r="AH210" i="1"/>
  <c r="AS210" i="1" s="1"/>
  <c r="AD210" i="1"/>
  <c r="AO210" i="1" s="1"/>
  <c r="Z210" i="1"/>
  <c r="V210" i="1"/>
  <c r="AK210" i="1"/>
  <c r="AV210" i="1" s="1"/>
  <c r="AG210" i="1"/>
  <c r="AR210" i="1" s="1"/>
  <c r="AC210" i="1"/>
  <c r="Y210" i="1"/>
  <c r="U210" i="1"/>
  <c r="Q210" i="1"/>
  <c r="AJ210" i="1"/>
  <c r="AU210" i="1" s="1"/>
  <c r="AF210" i="1"/>
  <c r="AQ210" i="1" s="1"/>
  <c r="AB210" i="1"/>
  <c r="X210" i="1"/>
  <c r="T210" i="1"/>
  <c r="P210" i="1"/>
  <c r="AW82" i="1"/>
  <c r="R209" i="1"/>
  <c r="AR209" i="1"/>
  <c r="AO209" i="1"/>
  <c r="AP209" i="1"/>
  <c r="AJ83" i="1"/>
  <c r="AU83" i="1" s="1"/>
  <c r="AF83" i="1"/>
  <c r="AQ83" i="1" s="1"/>
  <c r="AB83" i="1"/>
  <c r="X83" i="1"/>
  <c r="T83" i="1"/>
  <c r="P83" i="1"/>
  <c r="AM83" i="1"/>
  <c r="AI83" i="1"/>
  <c r="AT83" i="1" s="1"/>
  <c r="AE83" i="1"/>
  <c r="AP83" i="1" s="1"/>
  <c r="AA83" i="1"/>
  <c r="W83" i="1"/>
  <c r="S83" i="1"/>
  <c r="AN83" i="1" s="1"/>
  <c r="O83" i="1"/>
  <c r="A84" i="1"/>
  <c r="AL83" i="1"/>
  <c r="AW83" i="1" s="1"/>
  <c r="AH83" i="1"/>
  <c r="AS83" i="1" s="1"/>
  <c r="AD83" i="1"/>
  <c r="AO83" i="1" s="1"/>
  <c r="Z83" i="1"/>
  <c r="V83" i="1"/>
  <c r="AK83" i="1"/>
  <c r="AV83" i="1" s="1"/>
  <c r="AG83" i="1"/>
  <c r="AR83" i="1" s="1"/>
  <c r="AC83" i="1"/>
  <c r="Y83" i="1"/>
  <c r="U83" i="1"/>
  <c r="Q83" i="1"/>
  <c r="AQ82" i="1"/>
  <c r="AV209" i="1"/>
  <c r="AS209" i="1"/>
  <c r="AN209" i="1"/>
  <c r="AT209" i="1"/>
  <c r="R82" i="1"/>
  <c r="AR82" i="1"/>
  <c r="AO82" i="1"/>
  <c r="AP82" i="1"/>
  <c r="AU82" i="1"/>
  <c r="R83" i="1" l="1"/>
  <c r="AJ84" i="1"/>
  <c r="AF84" i="1"/>
  <c r="AB84" i="1"/>
  <c r="X84" i="1"/>
  <c r="T84" i="1"/>
  <c r="P84" i="1"/>
  <c r="AM84" i="1"/>
  <c r="AI84" i="1"/>
  <c r="AT84" i="1" s="1"/>
  <c r="AE84" i="1"/>
  <c r="AA84" i="1"/>
  <c r="W84" i="1"/>
  <c r="S84" i="1"/>
  <c r="AN84" i="1" s="1"/>
  <c r="O84" i="1"/>
  <c r="A85" i="1"/>
  <c r="AL84" i="1"/>
  <c r="AW84" i="1" s="1"/>
  <c r="AH84" i="1"/>
  <c r="AS84" i="1" s="1"/>
  <c r="AD84" i="1"/>
  <c r="Z84" i="1"/>
  <c r="V84" i="1"/>
  <c r="AK84" i="1"/>
  <c r="AV84" i="1" s="1"/>
  <c r="AG84" i="1"/>
  <c r="AR84" i="1" s="1"/>
  <c r="AC84" i="1"/>
  <c r="Y84" i="1"/>
  <c r="U84" i="1"/>
  <c r="Q84" i="1"/>
  <c r="AM211" i="1"/>
  <c r="AI211" i="1"/>
  <c r="AE211" i="1"/>
  <c r="AA211" i="1"/>
  <c r="W211" i="1"/>
  <c r="S211" i="1"/>
  <c r="O211" i="1"/>
  <c r="A212" i="1"/>
  <c r="AL211" i="1"/>
  <c r="AW211" i="1" s="1"/>
  <c r="AH211" i="1"/>
  <c r="AD211" i="1"/>
  <c r="Z211" i="1"/>
  <c r="V211" i="1"/>
  <c r="AK211" i="1"/>
  <c r="AG211" i="1"/>
  <c r="AC211" i="1"/>
  <c r="Y211" i="1"/>
  <c r="U211" i="1"/>
  <c r="Q211" i="1"/>
  <c r="AJ211" i="1"/>
  <c r="AU211" i="1" s="1"/>
  <c r="AF211" i="1"/>
  <c r="AQ211" i="1" s="1"/>
  <c r="AB211" i="1"/>
  <c r="X211" i="1"/>
  <c r="T211" i="1"/>
  <c r="P211" i="1"/>
  <c r="R210" i="1"/>
  <c r="R84" i="1" l="1"/>
  <c r="AJ85" i="1"/>
  <c r="AU85" i="1" s="1"/>
  <c r="AF85" i="1"/>
  <c r="AB85" i="1"/>
  <c r="X85" i="1"/>
  <c r="T85" i="1"/>
  <c r="P85" i="1"/>
  <c r="AM85" i="1"/>
  <c r="AI85" i="1"/>
  <c r="AE85" i="1"/>
  <c r="AA85" i="1"/>
  <c r="W85" i="1"/>
  <c r="S85" i="1"/>
  <c r="O85" i="1"/>
  <c r="A86" i="1"/>
  <c r="AL85" i="1"/>
  <c r="AH85" i="1"/>
  <c r="AD85" i="1"/>
  <c r="AO85" i="1" s="1"/>
  <c r="Z85" i="1"/>
  <c r="V85" i="1"/>
  <c r="AK85" i="1"/>
  <c r="AG85" i="1"/>
  <c r="AR85" i="1" s="1"/>
  <c r="AC85" i="1"/>
  <c r="Y85" i="1"/>
  <c r="U85" i="1"/>
  <c r="Q85" i="1"/>
  <c r="AQ84" i="1"/>
  <c r="A213" i="1"/>
  <c r="AL212" i="1"/>
  <c r="AH212" i="1"/>
  <c r="AS212" i="1" s="1"/>
  <c r="AJ212" i="1"/>
  <c r="AE212" i="1"/>
  <c r="AP212" i="1" s="1"/>
  <c r="AA212" i="1"/>
  <c r="W212" i="1"/>
  <c r="S212" i="1"/>
  <c r="AN212" i="1" s="1"/>
  <c r="O212" i="1"/>
  <c r="AI212" i="1"/>
  <c r="AT212" i="1" s="1"/>
  <c r="AD212" i="1"/>
  <c r="AO212" i="1" s="1"/>
  <c r="Z212" i="1"/>
  <c r="V212" i="1"/>
  <c r="AM212" i="1"/>
  <c r="AG212" i="1"/>
  <c r="AR212" i="1" s="1"/>
  <c r="AC212" i="1"/>
  <c r="Y212" i="1"/>
  <c r="U212" i="1"/>
  <c r="Q212" i="1"/>
  <c r="AK212" i="1"/>
  <c r="AV212" i="1" s="1"/>
  <c r="AF212" i="1"/>
  <c r="AB212" i="1"/>
  <c r="X212" i="1"/>
  <c r="T212" i="1"/>
  <c r="P212" i="1"/>
  <c r="AO84" i="1"/>
  <c r="AP84" i="1"/>
  <c r="AU84" i="1"/>
  <c r="R211" i="1"/>
  <c r="AR211" i="1"/>
  <c r="AO211" i="1"/>
  <c r="AP211" i="1"/>
  <c r="AV211" i="1"/>
  <c r="AS211" i="1"/>
  <c r="AN211" i="1"/>
  <c r="AT211" i="1"/>
  <c r="R212" i="1" l="1"/>
  <c r="AP85" i="1"/>
  <c r="AW212" i="1"/>
  <c r="AW85" i="1"/>
  <c r="AQ212" i="1"/>
  <c r="AJ213" i="1"/>
  <c r="AU213" i="1" s="1"/>
  <c r="A214" i="1"/>
  <c r="AL213" i="1"/>
  <c r="AW213" i="1" s="1"/>
  <c r="AH213" i="1"/>
  <c r="AD213" i="1"/>
  <c r="Z213" i="1"/>
  <c r="V213" i="1"/>
  <c r="AK213" i="1"/>
  <c r="AV213" i="1" s="1"/>
  <c r="AG213" i="1"/>
  <c r="AC213" i="1"/>
  <c r="Y213" i="1"/>
  <c r="U213" i="1"/>
  <c r="Q213" i="1"/>
  <c r="AI213" i="1"/>
  <c r="AA213" i="1"/>
  <c r="S213" i="1"/>
  <c r="AF213" i="1"/>
  <c r="AQ213" i="1" s="1"/>
  <c r="X213" i="1"/>
  <c r="P213" i="1"/>
  <c r="AE213" i="1"/>
  <c r="W213" i="1"/>
  <c r="O213" i="1"/>
  <c r="AM213" i="1"/>
  <c r="AB213" i="1"/>
  <c r="T213" i="1"/>
  <c r="AJ86" i="1"/>
  <c r="AF86" i="1"/>
  <c r="AB86" i="1"/>
  <c r="X86" i="1"/>
  <c r="T86" i="1"/>
  <c r="P86" i="1"/>
  <c r="AM86" i="1"/>
  <c r="AI86" i="1"/>
  <c r="AT86" i="1" s="1"/>
  <c r="AE86" i="1"/>
  <c r="AA86" i="1"/>
  <c r="W86" i="1"/>
  <c r="S86" i="1"/>
  <c r="AN86" i="1" s="1"/>
  <c r="O86" i="1"/>
  <c r="A87" i="1"/>
  <c r="AL86" i="1"/>
  <c r="AW86" i="1" s="1"/>
  <c r="AH86" i="1"/>
  <c r="AS86" i="1" s="1"/>
  <c r="AD86" i="1"/>
  <c r="Z86" i="1"/>
  <c r="V86" i="1"/>
  <c r="AK86" i="1"/>
  <c r="AV86" i="1" s="1"/>
  <c r="AG86" i="1"/>
  <c r="AC86" i="1"/>
  <c r="Y86" i="1"/>
  <c r="U86" i="1"/>
  <c r="Q86" i="1"/>
  <c r="AQ85" i="1"/>
  <c r="AU212" i="1"/>
  <c r="R85" i="1"/>
  <c r="AV85" i="1"/>
  <c r="AS85" i="1"/>
  <c r="AN85" i="1"/>
  <c r="AT85" i="1"/>
  <c r="R86" i="1" l="1"/>
  <c r="AR86" i="1"/>
  <c r="AO86" i="1"/>
  <c r="AP86" i="1"/>
  <c r="AU86" i="1"/>
  <c r="AT213" i="1"/>
  <c r="AJ214" i="1"/>
  <c r="AF214" i="1"/>
  <c r="AQ214" i="1" s="1"/>
  <c r="AB214" i="1"/>
  <c r="X214" i="1"/>
  <c r="T214" i="1"/>
  <c r="P214" i="1"/>
  <c r="AM214" i="1"/>
  <c r="AI214" i="1"/>
  <c r="AT214" i="1" s="1"/>
  <c r="AE214" i="1"/>
  <c r="AP214" i="1" s="1"/>
  <c r="AA214" i="1"/>
  <c r="W214" i="1"/>
  <c r="S214" i="1"/>
  <c r="AN214" i="1" s="1"/>
  <c r="O214" i="1"/>
  <c r="A215" i="1"/>
  <c r="AL214" i="1"/>
  <c r="AW214" i="1" s="1"/>
  <c r="AH214" i="1"/>
  <c r="AS214" i="1" s="1"/>
  <c r="AD214" i="1"/>
  <c r="AO214" i="1" s="1"/>
  <c r="Z214" i="1"/>
  <c r="V214" i="1"/>
  <c r="AK214" i="1"/>
  <c r="AV214" i="1" s="1"/>
  <c r="AG214" i="1"/>
  <c r="AR214" i="1" s="1"/>
  <c r="AC214" i="1"/>
  <c r="Y214" i="1"/>
  <c r="U214" i="1"/>
  <c r="Q214" i="1"/>
  <c r="R213" i="1"/>
  <c r="AR213" i="1"/>
  <c r="AO213" i="1"/>
  <c r="AP213" i="1"/>
  <c r="AN213" i="1"/>
  <c r="AS213" i="1"/>
  <c r="AJ87" i="1"/>
  <c r="AU87" i="1" s="1"/>
  <c r="AF87" i="1"/>
  <c r="AQ87" i="1" s="1"/>
  <c r="AB87" i="1"/>
  <c r="X87" i="1"/>
  <c r="T87" i="1"/>
  <c r="P87" i="1"/>
  <c r="AM87" i="1"/>
  <c r="AI87" i="1"/>
  <c r="AE87" i="1"/>
  <c r="AP87" i="1" s="1"/>
  <c r="AA87" i="1"/>
  <c r="W87" i="1"/>
  <c r="S87" i="1"/>
  <c r="O87" i="1"/>
  <c r="A88" i="1"/>
  <c r="AL87" i="1"/>
  <c r="AW87" i="1" s="1"/>
  <c r="AH87" i="1"/>
  <c r="AD87" i="1"/>
  <c r="AO87" i="1" s="1"/>
  <c r="Z87" i="1"/>
  <c r="V87" i="1"/>
  <c r="AK87" i="1"/>
  <c r="AG87" i="1"/>
  <c r="AR87" i="1" s="1"/>
  <c r="AC87" i="1"/>
  <c r="Y87" i="1"/>
  <c r="U87" i="1"/>
  <c r="Q87" i="1"/>
  <c r="AQ86" i="1"/>
  <c r="R214" i="1" l="1"/>
  <c r="R87" i="1"/>
  <c r="AJ215" i="1"/>
  <c r="AU215" i="1" s="1"/>
  <c r="AF215" i="1"/>
  <c r="AB215" i="1"/>
  <c r="X215" i="1"/>
  <c r="T215" i="1"/>
  <c r="P215" i="1"/>
  <c r="AM215" i="1"/>
  <c r="AI215" i="1"/>
  <c r="AT215" i="1" s="1"/>
  <c r="AE215" i="1"/>
  <c r="AA215" i="1"/>
  <c r="W215" i="1"/>
  <c r="S215" i="1"/>
  <c r="O215" i="1"/>
  <c r="A216" i="1"/>
  <c r="AL215" i="1"/>
  <c r="AH215" i="1"/>
  <c r="AD215" i="1"/>
  <c r="Z215" i="1"/>
  <c r="V215" i="1"/>
  <c r="AK215" i="1"/>
  <c r="AG215" i="1"/>
  <c r="AC215" i="1"/>
  <c r="Y215" i="1"/>
  <c r="U215" i="1"/>
  <c r="Q215" i="1"/>
  <c r="AV87" i="1"/>
  <c r="AS87" i="1"/>
  <c r="AN87" i="1"/>
  <c r="AT87" i="1"/>
  <c r="AU214" i="1"/>
  <c r="AJ88" i="1"/>
  <c r="AU88" i="1" s="1"/>
  <c r="AF88" i="1"/>
  <c r="AB88" i="1"/>
  <c r="X88" i="1"/>
  <c r="T88" i="1"/>
  <c r="P88" i="1"/>
  <c r="AM88" i="1"/>
  <c r="AI88" i="1"/>
  <c r="AT88" i="1" s="1"/>
  <c r="AE88" i="1"/>
  <c r="AP88" i="1" s="1"/>
  <c r="AA88" i="1"/>
  <c r="W88" i="1"/>
  <c r="S88" i="1"/>
  <c r="AN88" i="1" s="1"/>
  <c r="O88" i="1"/>
  <c r="A89" i="1"/>
  <c r="AL88" i="1"/>
  <c r="AW88" i="1" s="1"/>
  <c r="AH88" i="1"/>
  <c r="AS88" i="1" s="1"/>
  <c r="AD88" i="1"/>
  <c r="AO88" i="1" s="1"/>
  <c r="Z88" i="1"/>
  <c r="V88" i="1"/>
  <c r="AK88" i="1"/>
  <c r="AV88" i="1" s="1"/>
  <c r="AG88" i="1"/>
  <c r="AR88" i="1" s="1"/>
  <c r="AC88" i="1"/>
  <c r="Y88" i="1"/>
  <c r="U88" i="1"/>
  <c r="Q88" i="1"/>
  <c r="R88" i="1" s="1"/>
  <c r="R215" i="1" l="1"/>
  <c r="AJ89" i="1"/>
  <c r="AU89" i="1" s="1"/>
  <c r="AF89" i="1"/>
  <c r="AB89" i="1"/>
  <c r="X89" i="1"/>
  <c r="T89" i="1"/>
  <c r="P89" i="1"/>
  <c r="AM89" i="1"/>
  <c r="AI89" i="1"/>
  <c r="AT89" i="1" s="1"/>
  <c r="AE89" i="1"/>
  <c r="AP89" i="1" s="1"/>
  <c r="AA89" i="1"/>
  <c r="W89" i="1"/>
  <c r="S89" i="1"/>
  <c r="O89" i="1"/>
  <c r="A90" i="1"/>
  <c r="AL89" i="1"/>
  <c r="AW89" i="1" s="1"/>
  <c r="AH89" i="1"/>
  <c r="AS89" i="1" s="1"/>
  <c r="AD89" i="1"/>
  <c r="AO89" i="1" s="1"/>
  <c r="Z89" i="1"/>
  <c r="V89" i="1"/>
  <c r="AK89" i="1"/>
  <c r="AV89" i="1" s="1"/>
  <c r="AG89" i="1"/>
  <c r="AC89" i="1"/>
  <c r="Y89" i="1"/>
  <c r="U89" i="1"/>
  <c r="Q89" i="1"/>
  <c r="R89" i="1" s="1"/>
  <c r="AQ88" i="1"/>
  <c r="AJ216" i="1"/>
  <c r="AF216" i="1"/>
  <c r="AB216" i="1"/>
  <c r="X216" i="1"/>
  <c r="T216" i="1"/>
  <c r="P216" i="1"/>
  <c r="AM216" i="1"/>
  <c r="AI216" i="1"/>
  <c r="AE216" i="1"/>
  <c r="AP216" i="1" s="1"/>
  <c r="AA216" i="1"/>
  <c r="W216" i="1"/>
  <c r="S216" i="1"/>
  <c r="O216" i="1"/>
  <c r="A217" i="1"/>
  <c r="AL216" i="1"/>
  <c r="AW216" i="1" s="1"/>
  <c r="AH216" i="1"/>
  <c r="AS216" i="1" s="1"/>
  <c r="AD216" i="1"/>
  <c r="AO216" i="1" s="1"/>
  <c r="Z216" i="1"/>
  <c r="V216" i="1"/>
  <c r="AK216" i="1"/>
  <c r="AV216" i="1" s="1"/>
  <c r="AG216" i="1"/>
  <c r="AR216" i="1" s="1"/>
  <c r="AC216" i="1"/>
  <c r="Y216" i="1"/>
  <c r="U216" i="1"/>
  <c r="Q216" i="1"/>
  <c r="R216" i="1" s="1"/>
  <c r="AQ215" i="1"/>
  <c r="AR215" i="1"/>
  <c r="AO215" i="1"/>
  <c r="AP215" i="1"/>
  <c r="AV215" i="1"/>
  <c r="AS215" i="1"/>
  <c r="AN215" i="1"/>
  <c r="AW215" i="1"/>
  <c r="AR89" i="1" l="1"/>
  <c r="AN216" i="1"/>
  <c r="AT216" i="1"/>
  <c r="AJ90" i="1"/>
  <c r="AF90" i="1"/>
  <c r="AB90" i="1"/>
  <c r="AB81" i="1" s="1"/>
  <c r="X90" i="1"/>
  <c r="X81" i="1" s="1"/>
  <c r="T90" i="1"/>
  <c r="T81" i="1" s="1"/>
  <c r="P90" i="1"/>
  <c r="P81" i="1" s="1"/>
  <c r="AM90" i="1"/>
  <c r="AM81" i="1" s="1"/>
  <c r="AI90" i="1"/>
  <c r="AE90" i="1"/>
  <c r="AA90" i="1"/>
  <c r="AA81" i="1" s="1"/>
  <c r="W90" i="1"/>
  <c r="W81" i="1" s="1"/>
  <c r="S90" i="1"/>
  <c r="O90" i="1"/>
  <c r="O81" i="1" s="1"/>
  <c r="A91" i="1"/>
  <c r="A92" i="1" s="1"/>
  <c r="AL90" i="1"/>
  <c r="AH90" i="1"/>
  <c r="AD90" i="1"/>
  <c r="Z90" i="1"/>
  <c r="Z81" i="1" s="1"/>
  <c r="V90" i="1"/>
  <c r="V81" i="1" s="1"/>
  <c r="AK90" i="1"/>
  <c r="AG90" i="1"/>
  <c r="AC90" i="1"/>
  <c r="AC81" i="1" s="1"/>
  <c r="Y90" i="1"/>
  <c r="Y81" i="1" s="1"/>
  <c r="U90" i="1"/>
  <c r="U81" i="1" s="1"/>
  <c r="Q90" i="1"/>
  <c r="AQ89" i="1"/>
  <c r="AJ217" i="1"/>
  <c r="AU217" i="1" s="1"/>
  <c r="AF217" i="1"/>
  <c r="AB217" i="1"/>
  <c r="AB208" i="1" s="1"/>
  <c r="X217" i="1"/>
  <c r="X208" i="1" s="1"/>
  <c r="T217" i="1"/>
  <c r="T208" i="1" s="1"/>
  <c r="P217" i="1"/>
  <c r="P208" i="1" s="1"/>
  <c r="AM217" i="1"/>
  <c r="AM208" i="1" s="1"/>
  <c r="AI217" i="1"/>
  <c r="AT217" i="1" s="1"/>
  <c r="AE217" i="1"/>
  <c r="AA217" i="1"/>
  <c r="AA208" i="1" s="1"/>
  <c r="W217" i="1"/>
  <c r="W208" i="1" s="1"/>
  <c r="S217" i="1"/>
  <c r="O217" i="1"/>
  <c r="O208" i="1" s="1"/>
  <c r="A218" i="1"/>
  <c r="A219" i="1" s="1"/>
  <c r="AL217" i="1"/>
  <c r="AH217" i="1"/>
  <c r="AD217" i="1"/>
  <c r="AO217" i="1" s="1"/>
  <c r="Z217" i="1"/>
  <c r="Z208" i="1" s="1"/>
  <c r="V217" i="1"/>
  <c r="V208" i="1" s="1"/>
  <c r="AK217" i="1"/>
  <c r="AG217" i="1"/>
  <c r="AR217" i="1" s="1"/>
  <c r="AC217" i="1"/>
  <c r="AC208" i="1" s="1"/>
  <c r="Y217" i="1"/>
  <c r="Y208" i="1" s="1"/>
  <c r="U217" i="1"/>
  <c r="U208" i="1" s="1"/>
  <c r="Q217" i="1"/>
  <c r="AQ216" i="1"/>
  <c r="AU216" i="1"/>
  <c r="AJ208" i="1"/>
  <c r="AN89" i="1"/>
  <c r="AP217" i="1" l="1"/>
  <c r="AE208" i="1"/>
  <c r="AW90" i="1"/>
  <c r="AL81" i="1"/>
  <c r="AI208" i="1"/>
  <c r="R217" i="1"/>
  <c r="Q208" i="1"/>
  <c r="AU208" i="1"/>
  <c r="AV217" i="1"/>
  <c r="AK208" i="1"/>
  <c r="AS217" i="1"/>
  <c r="AH208" i="1"/>
  <c r="AN217" i="1"/>
  <c r="S208" i="1"/>
  <c r="AJ92" i="1"/>
  <c r="AU92" i="1" s="1"/>
  <c r="AF92" i="1"/>
  <c r="AQ92" i="1" s="1"/>
  <c r="AB92" i="1"/>
  <c r="X92" i="1"/>
  <c r="T92" i="1"/>
  <c r="P92" i="1"/>
  <c r="AM92" i="1"/>
  <c r="AI92" i="1"/>
  <c r="AT92" i="1" s="1"/>
  <c r="AE92" i="1"/>
  <c r="AP92" i="1" s="1"/>
  <c r="AA92" i="1"/>
  <c r="W92" i="1"/>
  <c r="S92" i="1"/>
  <c r="AN92" i="1" s="1"/>
  <c r="O92" i="1"/>
  <c r="A93" i="1"/>
  <c r="A94" i="1" s="1"/>
  <c r="AL92" i="1"/>
  <c r="AW92" i="1" s="1"/>
  <c r="AH92" i="1"/>
  <c r="AS92" i="1" s="1"/>
  <c r="AD92" i="1"/>
  <c r="AO92" i="1" s="1"/>
  <c r="Z92" i="1"/>
  <c r="V92" i="1"/>
  <c r="AK92" i="1"/>
  <c r="AV92" i="1" s="1"/>
  <c r="AG92" i="1"/>
  <c r="AR92" i="1" s="1"/>
  <c r="AC92" i="1"/>
  <c r="Y92" i="1"/>
  <c r="U92" i="1"/>
  <c r="Q92" i="1"/>
  <c r="AQ90" i="1"/>
  <c r="AF81" i="1"/>
  <c r="AW217" i="1"/>
  <c r="AL208" i="1"/>
  <c r="R90" i="1"/>
  <c r="Q81" i="1"/>
  <c r="AR90" i="1"/>
  <c r="AG81" i="1"/>
  <c r="AO90" i="1"/>
  <c r="AD81" i="1"/>
  <c r="AP90" i="1"/>
  <c r="AE81" i="1"/>
  <c r="AU90" i="1"/>
  <c r="AJ81" i="1"/>
  <c r="AJ219" i="1"/>
  <c r="AU219" i="1" s="1"/>
  <c r="AF219" i="1"/>
  <c r="AQ219" i="1" s="1"/>
  <c r="AB219" i="1"/>
  <c r="X219" i="1"/>
  <c r="T219" i="1"/>
  <c r="P219" i="1"/>
  <c r="AM219" i="1"/>
  <c r="AI219" i="1"/>
  <c r="AT219" i="1" s="1"/>
  <c r="AE219" i="1"/>
  <c r="AP219" i="1" s="1"/>
  <c r="AA219" i="1"/>
  <c r="W219" i="1"/>
  <c r="S219" i="1"/>
  <c r="AN219" i="1" s="1"/>
  <c r="O219" i="1"/>
  <c r="A220" i="1"/>
  <c r="A221" i="1" s="1"/>
  <c r="AL219" i="1"/>
  <c r="AW219" i="1" s="1"/>
  <c r="AH219" i="1"/>
  <c r="AS219" i="1" s="1"/>
  <c r="AD219" i="1"/>
  <c r="AO219" i="1" s="1"/>
  <c r="Z219" i="1"/>
  <c r="V219" i="1"/>
  <c r="AK219" i="1"/>
  <c r="AV219" i="1" s="1"/>
  <c r="AG219" i="1"/>
  <c r="AR219" i="1" s="1"/>
  <c r="AC219" i="1"/>
  <c r="Y219" i="1"/>
  <c r="U219" i="1"/>
  <c r="Q219" i="1"/>
  <c r="AQ217" i="1"/>
  <c r="AF208" i="1"/>
  <c r="AV90" i="1"/>
  <c r="AK81" i="1"/>
  <c r="AS90" i="1"/>
  <c r="AH81" i="1"/>
  <c r="AN90" i="1"/>
  <c r="S81" i="1"/>
  <c r="AT90" i="1"/>
  <c r="AI81" i="1"/>
  <c r="AD208" i="1"/>
  <c r="AG208" i="1"/>
  <c r="R219" i="1" l="1"/>
  <c r="R92" i="1"/>
  <c r="AO208" i="1"/>
  <c r="AN81" i="1"/>
  <c r="AV81" i="1"/>
  <c r="A95" i="1"/>
  <c r="T94" i="1"/>
  <c r="T93" i="1" s="1"/>
  <c r="P94" i="1"/>
  <c r="P93" i="1" s="1"/>
  <c r="P68" i="1" s="1"/>
  <c r="S94" i="1"/>
  <c r="O94" i="1"/>
  <c r="O93" i="1" s="1"/>
  <c r="O68" i="1" s="1"/>
  <c r="AD94" i="1"/>
  <c r="Q94" i="1"/>
  <c r="AT208" i="1"/>
  <c r="AW81" i="1"/>
  <c r="AO81" i="1"/>
  <c r="R81" i="1"/>
  <c r="AQ81" i="1"/>
  <c r="AN208" i="1"/>
  <c r="AV208" i="1"/>
  <c r="AP208" i="1"/>
  <c r="AT81" i="1"/>
  <c r="AS81" i="1"/>
  <c r="A222" i="1"/>
  <c r="T221" i="1"/>
  <c r="T220" i="1" s="1"/>
  <c r="P221" i="1"/>
  <c r="P220" i="1" s="1"/>
  <c r="P195" i="1" s="1"/>
  <c r="S221" i="1"/>
  <c r="O221" i="1"/>
  <c r="O220" i="1" s="1"/>
  <c r="O195" i="1" s="1"/>
  <c r="AD221" i="1"/>
  <c r="Q221" i="1"/>
  <c r="AP81" i="1"/>
  <c r="AW208" i="1"/>
  <c r="R208" i="1"/>
  <c r="AR208" i="1"/>
  <c r="AQ208" i="1"/>
  <c r="AU81" i="1"/>
  <c r="AR81" i="1"/>
  <c r="AS208" i="1"/>
  <c r="AO221" i="1" l="1"/>
  <c r="AD220" i="1"/>
  <c r="S220" i="1"/>
  <c r="AN221" i="1"/>
  <c r="S93" i="1"/>
  <c r="AN94" i="1"/>
  <c r="R94" i="1"/>
  <c r="Q93" i="1"/>
  <c r="AO94" i="1"/>
  <c r="AD93" i="1"/>
  <c r="R221" i="1"/>
  <c r="Q220" i="1"/>
  <c r="A223" i="1"/>
  <c r="A224" i="1" s="1"/>
  <c r="A225" i="1" s="1"/>
  <c r="A226" i="1" s="1"/>
  <c r="A227" i="1" s="1"/>
  <c r="A228" i="1" s="1"/>
  <c r="A229" i="1" s="1"/>
  <c r="AL222" i="1"/>
  <c r="AH222" i="1"/>
  <c r="AD222" i="1"/>
  <c r="AO222" i="1" s="1"/>
  <c r="Z222" i="1"/>
  <c r="Z195" i="1" s="1"/>
  <c r="V222" i="1"/>
  <c r="V195" i="1" s="1"/>
  <c r="AK222" i="1"/>
  <c r="AG222" i="1"/>
  <c r="AC222" i="1"/>
  <c r="AC195" i="1" s="1"/>
  <c r="Y222" i="1"/>
  <c r="Y195" i="1" s="1"/>
  <c r="U222" i="1"/>
  <c r="U195" i="1" s="1"/>
  <c r="AJ222" i="1"/>
  <c r="AF222" i="1"/>
  <c r="AB222" i="1"/>
  <c r="AB195" i="1" s="1"/>
  <c r="X222" i="1"/>
  <c r="X195" i="1" s="1"/>
  <c r="T222" i="1"/>
  <c r="T195" i="1" s="1"/>
  <c r="AM222" i="1"/>
  <c r="AM195" i="1" s="1"/>
  <c r="AI222" i="1"/>
  <c r="AE222" i="1"/>
  <c r="AA222" i="1"/>
  <c r="AA195" i="1" s="1"/>
  <c r="W222" i="1"/>
  <c r="W195" i="1" s="1"/>
  <c r="A96" i="1"/>
  <c r="A97" i="1" s="1"/>
  <c r="A98" i="1" s="1"/>
  <c r="A99" i="1" s="1"/>
  <c r="A100" i="1" s="1"/>
  <c r="A101" i="1" s="1"/>
  <c r="A102" i="1" s="1"/>
  <c r="AL95" i="1"/>
  <c r="AH95" i="1"/>
  <c r="AD95" i="1"/>
  <c r="AO95" i="1" s="1"/>
  <c r="Z95" i="1"/>
  <c r="Z68" i="1" s="1"/>
  <c r="V95" i="1"/>
  <c r="V68" i="1" s="1"/>
  <c r="AK95" i="1"/>
  <c r="AG95" i="1"/>
  <c r="AC95" i="1"/>
  <c r="AC68" i="1" s="1"/>
  <c r="Y95" i="1"/>
  <c r="Y68" i="1" s="1"/>
  <c r="U95" i="1"/>
  <c r="U68" i="1" s="1"/>
  <c r="AJ95" i="1"/>
  <c r="AF95" i="1"/>
  <c r="AB95" i="1"/>
  <c r="AB68" i="1" s="1"/>
  <c r="X95" i="1"/>
  <c r="X68" i="1" s="1"/>
  <c r="T95" i="1"/>
  <c r="T68" i="1" s="1"/>
  <c r="AM95" i="1"/>
  <c r="AM68" i="1" s="1"/>
  <c r="AI95" i="1"/>
  <c r="AE95" i="1"/>
  <c r="AA95" i="1"/>
  <c r="AA68" i="1" s="1"/>
  <c r="W95" i="1"/>
  <c r="W68" i="1" s="1"/>
  <c r="AQ95" i="1" l="1"/>
  <c r="AF68" i="1"/>
  <c r="A103" i="1"/>
  <c r="AL102" i="1"/>
  <c r="AW102" i="1" s="1"/>
  <c r="AH102" i="1"/>
  <c r="AD102" i="1"/>
  <c r="Z102" i="1"/>
  <c r="V102" i="1"/>
  <c r="AK102" i="1"/>
  <c r="AV102" i="1" s="1"/>
  <c r="AG102" i="1"/>
  <c r="AC102" i="1"/>
  <c r="Y102" i="1"/>
  <c r="U102" i="1"/>
  <c r="Q102" i="1"/>
  <c r="AJ102" i="1"/>
  <c r="AU102" i="1" s="1"/>
  <c r="AF102" i="1"/>
  <c r="AB102" i="1"/>
  <c r="X102" i="1"/>
  <c r="T102" i="1"/>
  <c r="P102" i="1"/>
  <c r="AM102" i="1"/>
  <c r="AI102" i="1"/>
  <c r="AT102" i="1" s="1"/>
  <c r="AE102" i="1"/>
  <c r="AA102" i="1"/>
  <c r="W102" i="1"/>
  <c r="S102" i="1"/>
  <c r="AN102" i="1" s="1"/>
  <c r="O102" i="1"/>
  <c r="AT222" i="1"/>
  <c r="AI195" i="1"/>
  <c r="AW222" i="1"/>
  <c r="AL195" i="1"/>
  <c r="AN220" i="1"/>
  <c r="S195" i="1"/>
  <c r="AU95" i="1"/>
  <c r="AJ68" i="1"/>
  <c r="AR95" i="1"/>
  <c r="AG68" i="1"/>
  <c r="AQ222" i="1"/>
  <c r="AF195" i="1"/>
  <c r="A230" i="1"/>
  <c r="AL229" i="1"/>
  <c r="AW229" i="1" s="1"/>
  <c r="AH229" i="1"/>
  <c r="AD229" i="1"/>
  <c r="Z229" i="1"/>
  <c r="V229" i="1"/>
  <c r="AK229" i="1"/>
  <c r="AV229" i="1" s="1"/>
  <c r="AG229" i="1"/>
  <c r="AC229" i="1"/>
  <c r="Y229" i="1"/>
  <c r="U229" i="1"/>
  <c r="Q229" i="1"/>
  <c r="AJ229" i="1"/>
  <c r="AU229" i="1" s="1"/>
  <c r="AF229" i="1"/>
  <c r="AB229" i="1"/>
  <c r="X229" i="1"/>
  <c r="T229" i="1"/>
  <c r="P229" i="1"/>
  <c r="AM229" i="1"/>
  <c r="AI229" i="1"/>
  <c r="AT229" i="1" s="1"/>
  <c r="AE229" i="1"/>
  <c r="AA229" i="1"/>
  <c r="W229" i="1"/>
  <c r="S229" i="1"/>
  <c r="AN229" i="1" s="1"/>
  <c r="O229" i="1"/>
  <c r="AO93" i="1"/>
  <c r="AD68" i="1"/>
  <c r="AO220" i="1"/>
  <c r="AD195" i="1"/>
  <c r="AP95" i="1"/>
  <c r="AE68" i="1"/>
  <c r="AV95" i="1"/>
  <c r="AK68" i="1"/>
  <c r="AS95" i="1"/>
  <c r="AH68" i="1"/>
  <c r="AU222" i="1"/>
  <c r="AJ195" i="1"/>
  <c r="AR222" i="1"/>
  <c r="AG195" i="1"/>
  <c r="R220" i="1"/>
  <c r="Q195" i="1"/>
  <c r="R195" i="1" s="1"/>
  <c r="AN93" i="1"/>
  <c r="S68" i="1"/>
  <c r="AN68" i="1" s="1"/>
  <c r="AT95" i="1"/>
  <c r="AI68" i="1"/>
  <c r="AW95" i="1"/>
  <c r="AL68" i="1"/>
  <c r="AP222" i="1"/>
  <c r="AE195" i="1"/>
  <c r="AV222" i="1"/>
  <c r="AK195" i="1"/>
  <c r="AS222" i="1"/>
  <c r="AH195" i="1"/>
  <c r="R93" i="1"/>
  <c r="Q68" i="1"/>
  <c r="R68" i="1" s="1"/>
  <c r="AR102" i="1" l="1"/>
  <c r="AQ102" i="1"/>
  <c r="AP229" i="1"/>
  <c r="AR229" i="1"/>
  <c r="AQ229" i="1"/>
  <c r="AP102" i="1"/>
  <c r="AV195" i="1"/>
  <c r="AW68" i="1"/>
  <c r="AR195" i="1"/>
  <c r="AS68" i="1"/>
  <c r="AP68" i="1"/>
  <c r="AO68" i="1"/>
  <c r="AS229" i="1"/>
  <c r="AU68" i="1"/>
  <c r="AW195" i="1"/>
  <c r="A104" i="1"/>
  <c r="AL103" i="1"/>
  <c r="AW103" i="1" s="1"/>
  <c r="AH103" i="1"/>
  <c r="AS103" i="1" s="1"/>
  <c r="AD103" i="1"/>
  <c r="AO103" i="1" s="1"/>
  <c r="Z103" i="1"/>
  <c r="V103" i="1"/>
  <c r="AK103" i="1"/>
  <c r="AV103" i="1" s="1"/>
  <c r="AG103" i="1"/>
  <c r="AR103" i="1" s="1"/>
  <c r="AC103" i="1"/>
  <c r="Y103" i="1"/>
  <c r="U103" i="1"/>
  <c r="Q103" i="1"/>
  <c r="AJ103" i="1"/>
  <c r="AU103" i="1" s="1"/>
  <c r="AF103" i="1"/>
  <c r="AQ103" i="1" s="1"/>
  <c r="AB103" i="1"/>
  <c r="X103" i="1"/>
  <c r="T103" i="1"/>
  <c r="P103" i="1"/>
  <c r="AM103" i="1"/>
  <c r="AI103" i="1"/>
  <c r="AT103" i="1" s="1"/>
  <c r="AE103" i="1"/>
  <c r="AP103" i="1" s="1"/>
  <c r="AA103" i="1"/>
  <c r="W103" i="1"/>
  <c r="S103" i="1"/>
  <c r="AN103" i="1" s="1"/>
  <c r="O103" i="1"/>
  <c r="R102" i="1"/>
  <c r="AO102" i="1"/>
  <c r="AQ68" i="1"/>
  <c r="AS195" i="1"/>
  <c r="AP195" i="1"/>
  <c r="AT68" i="1"/>
  <c r="AU195" i="1"/>
  <c r="AV68" i="1"/>
  <c r="AO195" i="1"/>
  <c r="A231" i="1"/>
  <c r="AL230" i="1"/>
  <c r="AW230" i="1" s="1"/>
  <c r="AH230" i="1"/>
  <c r="AS230" i="1" s="1"/>
  <c r="AD230" i="1"/>
  <c r="AO230" i="1" s="1"/>
  <c r="Z230" i="1"/>
  <c r="V230" i="1"/>
  <c r="AK230" i="1"/>
  <c r="AV230" i="1" s="1"/>
  <c r="AG230" i="1"/>
  <c r="AR230" i="1" s="1"/>
  <c r="AC230" i="1"/>
  <c r="Y230" i="1"/>
  <c r="U230" i="1"/>
  <c r="Q230" i="1"/>
  <c r="AJ230" i="1"/>
  <c r="AU230" i="1" s="1"/>
  <c r="AF230" i="1"/>
  <c r="AQ230" i="1" s="1"/>
  <c r="AB230" i="1"/>
  <c r="X230" i="1"/>
  <c r="T230" i="1"/>
  <c r="P230" i="1"/>
  <c r="AM230" i="1"/>
  <c r="AI230" i="1"/>
  <c r="AT230" i="1" s="1"/>
  <c r="AE230" i="1"/>
  <c r="AP230" i="1" s="1"/>
  <c r="AA230" i="1"/>
  <c r="W230" i="1"/>
  <c r="S230" i="1"/>
  <c r="AN230" i="1" s="1"/>
  <c r="O230" i="1"/>
  <c r="AR68" i="1"/>
  <c r="AN195" i="1"/>
  <c r="AT195" i="1"/>
  <c r="AS102" i="1"/>
  <c r="R229" i="1"/>
  <c r="AO229" i="1"/>
  <c r="AQ195" i="1"/>
  <c r="A232" i="1" l="1"/>
  <c r="A233" i="1" s="1"/>
  <c r="AL231" i="1"/>
  <c r="AW231" i="1" s="1"/>
  <c r="AH231" i="1"/>
  <c r="AS231" i="1" s="1"/>
  <c r="AD231" i="1"/>
  <c r="AO231" i="1" s="1"/>
  <c r="Z231" i="1"/>
  <c r="V231" i="1"/>
  <c r="AK231" i="1"/>
  <c r="AV231" i="1" s="1"/>
  <c r="AG231" i="1"/>
  <c r="AR231" i="1" s="1"/>
  <c r="AC231" i="1"/>
  <c r="Y231" i="1"/>
  <c r="U231" i="1"/>
  <c r="Q231" i="1"/>
  <c r="AJ231" i="1"/>
  <c r="AU231" i="1" s="1"/>
  <c r="AF231" i="1"/>
  <c r="AQ231" i="1" s="1"/>
  <c r="AB231" i="1"/>
  <c r="X231" i="1"/>
  <c r="T231" i="1"/>
  <c r="P231" i="1"/>
  <c r="AM231" i="1"/>
  <c r="AI231" i="1"/>
  <c r="AT231" i="1" s="1"/>
  <c r="AE231" i="1"/>
  <c r="AP231" i="1" s="1"/>
  <c r="AA231" i="1"/>
  <c r="W231" i="1"/>
  <c r="S231" i="1"/>
  <c r="AN231" i="1" s="1"/>
  <c r="O231" i="1"/>
  <c r="A105" i="1"/>
  <c r="A106" i="1" s="1"/>
  <c r="AL104" i="1"/>
  <c r="AW104" i="1" s="1"/>
  <c r="AH104" i="1"/>
  <c r="AS104" i="1" s="1"/>
  <c r="AD104" i="1"/>
  <c r="AO104" i="1" s="1"/>
  <c r="Z104" i="1"/>
  <c r="V104" i="1"/>
  <c r="AK104" i="1"/>
  <c r="AV104" i="1" s="1"/>
  <c r="AG104" i="1"/>
  <c r="AR104" i="1" s="1"/>
  <c r="AC104" i="1"/>
  <c r="Y104" i="1"/>
  <c r="U104" i="1"/>
  <c r="Q104" i="1"/>
  <c r="AJ104" i="1"/>
  <c r="AU104" i="1" s="1"/>
  <c r="AF104" i="1"/>
  <c r="AQ104" i="1" s="1"/>
  <c r="AB104" i="1"/>
  <c r="X104" i="1"/>
  <c r="T104" i="1"/>
  <c r="P104" i="1"/>
  <c r="AM104" i="1"/>
  <c r="AI104" i="1"/>
  <c r="AT104" i="1" s="1"/>
  <c r="AE104" i="1"/>
  <c r="AP104" i="1" s="1"/>
  <c r="AA104" i="1"/>
  <c r="W104" i="1"/>
  <c r="S104" i="1"/>
  <c r="AN104" i="1" s="1"/>
  <c r="O104" i="1"/>
  <c r="R230" i="1"/>
  <c r="R103" i="1"/>
  <c r="A107" i="1" l="1"/>
  <c r="AL106" i="1"/>
  <c r="AH106" i="1"/>
  <c r="AD106" i="1"/>
  <c r="Z106" i="1"/>
  <c r="V106" i="1"/>
  <c r="AK106" i="1"/>
  <c r="AG106" i="1"/>
  <c r="AC106" i="1"/>
  <c r="Y106" i="1"/>
  <c r="U106" i="1"/>
  <c r="Q106" i="1"/>
  <c r="AJ106" i="1"/>
  <c r="AF106" i="1"/>
  <c r="AB106" i="1"/>
  <c r="X106" i="1"/>
  <c r="T106" i="1"/>
  <c r="P106" i="1"/>
  <c r="AM106" i="1"/>
  <c r="AI106" i="1"/>
  <c r="AE106" i="1"/>
  <c r="AA106" i="1"/>
  <c r="W106" i="1"/>
  <c r="S106" i="1"/>
  <c r="O106" i="1"/>
  <c r="R104" i="1"/>
  <c r="A234" i="1"/>
  <c r="AL233" i="1"/>
  <c r="AH233" i="1"/>
  <c r="AD233" i="1"/>
  <c r="Z233" i="1"/>
  <c r="V233" i="1"/>
  <c r="AK233" i="1"/>
  <c r="AG233" i="1"/>
  <c r="AC233" i="1"/>
  <c r="Y233" i="1"/>
  <c r="U233" i="1"/>
  <c r="Q233" i="1"/>
  <c r="AJ233" i="1"/>
  <c r="AF233" i="1"/>
  <c r="AB233" i="1"/>
  <c r="X233" i="1"/>
  <c r="T233" i="1"/>
  <c r="P233" i="1"/>
  <c r="AM233" i="1"/>
  <c r="AI233" i="1"/>
  <c r="AE233" i="1"/>
  <c r="AA233" i="1"/>
  <c r="W233" i="1"/>
  <c r="S233" i="1"/>
  <c r="O233" i="1"/>
  <c r="R231" i="1"/>
  <c r="AQ233" i="1" l="1"/>
  <c r="AW233" i="1"/>
  <c r="AN106" i="1"/>
  <c r="AT106" i="1"/>
  <c r="R106" i="1"/>
  <c r="AR106" i="1"/>
  <c r="AO106" i="1"/>
  <c r="AP233" i="1"/>
  <c r="AU233" i="1"/>
  <c r="A235" i="1"/>
  <c r="AL234" i="1"/>
  <c r="AW234" i="1" s="1"/>
  <c r="AH234" i="1"/>
  <c r="AS234" i="1" s="1"/>
  <c r="AD234" i="1"/>
  <c r="AO234" i="1" s="1"/>
  <c r="Z234" i="1"/>
  <c r="V234" i="1"/>
  <c r="AK234" i="1"/>
  <c r="AV234" i="1" s="1"/>
  <c r="AG234" i="1"/>
  <c r="AR234" i="1" s="1"/>
  <c r="AC234" i="1"/>
  <c r="Y234" i="1"/>
  <c r="U234" i="1"/>
  <c r="Q234" i="1"/>
  <c r="AJ234" i="1"/>
  <c r="AU234" i="1" s="1"/>
  <c r="AF234" i="1"/>
  <c r="AQ234" i="1" s="1"/>
  <c r="AB234" i="1"/>
  <c r="X234" i="1"/>
  <c r="T234" i="1"/>
  <c r="P234" i="1"/>
  <c r="AM234" i="1"/>
  <c r="AI234" i="1"/>
  <c r="AT234" i="1" s="1"/>
  <c r="AE234" i="1"/>
  <c r="AP234" i="1" s="1"/>
  <c r="AA234" i="1"/>
  <c r="W234" i="1"/>
  <c r="S234" i="1"/>
  <c r="AN234" i="1" s="1"/>
  <c r="O234" i="1"/>
  <c r="AV106" i="1"/>
  <c r="AS106" i="1"/>
  <c r="AN233" i="1"/>
  <c r="AT233" i="1"/>
  <c r="R233" i="1"/>
  <c r="AR233" i="1"/>
  <c r="AO233" i="1"/>
  <c r="AQ106" i="1"/>
  <c r="AW106" i="1"/>
  <c r="AV233" i="1"/>
  <c r="AS233" i="1"/>
  <c r="AP106" i="1"/>
  <c r="AU106" i="1"/>
  <c r="A108" i="1"/>
  <c r="AL107" i="1"/>
  <c r="AW107" i="1" s="1"/>
  <c r="AH107" i="1"/>
  <c r="AS107" i="1" s="1"/>
  <c r="AD107" i="1"/>
  <c r="AO107" i="1" s="1"/>
  <c r="Z107" i="1"/>
  <c r="V107" i="1"/>
  <c r="AK107" i="1"/>
  <c r="AV107" i="1" s="1"/>
  <c r="AG107" i="1"/>
  <c r="AR107" i="1" s="1"/>
  <c r="AC107" i="1"/>
  <c r="Y107" i="1"/>
  <c r="U107" i="1"/>
  <c r="Q107" i="1"/>
  <c r="AJ107" i="1"/>
  <c r="AU107" i="1" s="1"/>
  <c r="AF107" i="1"/>
  <c r="AQ107" i="1" s="1"/>
  <c r="AB107" i="1"/>
  <c r="X107" i="1"/>
  <c r="T107" i="1"/>
  <c r="P107" i="1"/>
  <c r="AM107" i="1"/>
  <c r="AI107" i="1"/>
  <c r="AT107" i="1" s="1"/>
  <c r="AE107" i="1"/>
  <c r="AP107" i="1" s="1"/>
  <c r="AA107" i="1"/>
  <c r="W107" i="1"/>
  <c r="S107" i="1"/>
  <c r="AN107" i="1" s="1"/>
  <c r="O107" i="1"/>
  <c r="A236" i="1" l="1"/>
  <c r="A237" i="1" s="1"/>
  <c r="A238" i="1" s="1"/>
  <c r="AL235" i="1"/>
  <c r="AW235" i="1" s="1"/>
  <c r="AH235" i="1"/>
  <c r="AD235" i="1"/>
  <c r="Z235" i="1"/>
  <c r="Z232" i="1" s="1"/>
  <c r="V235" i="1"/>
  <c r="V232" i="1" s="1"/>
  <c r="AK235" i="1"/>
  <c r="AG235" i="1"/>
  <c r="AC235" i="1"/>
  <c r="AC232" i="1" s="1"/>
  <c r="Y235" i="1"/>
  <c r="Y232" i="1" s="1"/>
  <c r="U235" i="1"/>
  <c r="U232" i="1" s="1"/>
  <c r="Q235" i="1"/>
  <c r="AJ235" i="1"/>
  <c r="AU235" i="1" s="1"/>
  <c r="AF235" i="1"/>
  <c r="AQ235" i="1" s="1"/>
  <c r="AB235" i="1"/>
  <c r="AB232" i="1" s="1"/>
  <c r="X235" i="1"/>
  <c r="X232" i="1" s="1"/>
  <c r="T235" i="1"/>
  <c r="T232" i="1" s="1"/>
  <c r="P235" i="1"/>
  <c r="P232" i="1" s="1"/>
  <c r="AM235" i="1"/>
  <c r="AM232" i="1" s="1"/>
  <c r="AM253" i="1" s="1"/>
  <c r="AI235" i="1"/>
  <c r="AE235" i="1"/>
  <c r="AP235" i="1" s="1"/>
  <c r="AA235" i="1"/>
  <c r="AA232" i="1" s="1"/>
  <c r="W235" i="1"/>
  <c r="W232" i="1" s="1"/>
  <c r="S235" i="1"/>
  <c r="O235" i="1"/>
  <c r="O232" i="1" s="1"/>
  <c r="AJ232" i="1"/>
  <c r="AL232" i="1"/>
  <c r="AF232" i="1"/>
  <c r="A109" i="1"/>
  <c r="A110" i="1" s="1"/>
  <c r="A111" i="1" s="1"/>
  <c r="AL108" i="1"/>
  <c r="AW108" i="1" s="1"/>
  <c r="AH108" i="1"/>
  <c r="AS108" i="1" s="1"/>
  <c r="AD108" i="1"/>
  <c r="AO108" i="1" s="1"/>
  <c r="Z108" i="1"/>
  <c r="Z105" i="1" s="1"/>
  <c r="V108" i="1"/>
  <c r="V105" i="1" s="1"/>
  <c r="AK108" i="1"/>
  <c r="AG108" i="1"/>
  <c r="AR108" i="1" s="1"/>
  <c r="AC108" i="1"/>
  <c r="AC105" i="1" s="1"/>
  <c r="Y108" i="1"/>
  <c r="Y105" i="1" s="1"/>
  <c r="U108" i="1"/>
  <c r="U105" i="1" s="1"/>
  <c r="Q108" i="1"/>
  <c r="Q105" i="1" s="1"/>
  <c r="AJ108" i="1"/>
  <c r="AU108" i="1" s="1"/>
  <c r="AF108" i="1"/>
  <c r="AQ108" i="1" s="1"/>
  <c r="AB108" i="1"/>
  <c r="AB105" i="1" s="1"/>
  <c r="X108" i="1"/>
  <c r="X105" i="1" s="1"/>
  <c r="T108" i="1"/>
  <c r="T105" i="1" s="1"/>
  <c r="P108" i="1"/>
  <c r="P105" i="1" s="1"/>
  <c r="AM108" i="1"/>
  <c r="AM105" i="1" s="1"/>
  <c r="AM126" i="1" s="1"/>
  <c r="AI108" i="1"/>
  <c r="AT108" i="1" s="1"/>
  <c r="AE108" i="1"/>
  <c r="AP108" i="1" s="1"/>
  <c r="AA108" i="1"/>
  <c r="AA105" i="1" s="1"/>
  <c r="W108" i="1"/>
  <c r="W105" i="1" s="1"/>
  <c r="S108" i="1"/>
  <c r="AN108" i="1" s="1"/>
  <c r="O108" i="1"/>
  <c r="O105" i="1" s="1"/>
  <c r="R107" i="1"/>
  <c r="AH105" i="1"/>
  <c r="R234" i="1"/>
  <c r="AE232" i="1"/>
  <c r="AD105" i="1" l="1"/>
  <c r="AO105" i="1" s="1"/>
  <c r="AE105" i="1"/>
  <c r="AJ105" i="1"/>
  <c r="AF105" i="1"/>
  <c r="AF126" i="1" s="1"/>
  <c r="AL105" i="1"/>
  <c r="AW105" i="1" s="1"/>
  <c r="R105" i="1"/>
  <c r="AM127" i="1"/>
  <c r="AM125" i="1"/>
  <c r="AV108" i="1"/>
  <c r="AK105" i="1"/>
  <c r="AW232" i="1"/>
  <c r="AL253" i="1"/>
  <c r="AM254" i="1"/>
  <c r="AM252" i="1"/>
  <c r="AV235" i="1"/>
  <c r="AK232" i="1"/>
  <c r="AS235" i="1"/>
  <c r="AH232" i="1"/>
  <c r="AG105" i="1"/>
  <c r="S105" i="1"/>
  <c r="AN105" i="1" s="1"/>
  <c r="AU105" i="1"/>
  <c r="AJ126" i="1"/>
  <c r="AU232" i="1"/>
  <c r="AJ253" i="1"/>
  <c r="AP105" i="1"/>
  <c r="AE126" i="1"/>
  <c r="AP232" i="1"/>
  <c r="AE253" i="1"/>
  <c r="AS105" i="1"/>
  <c r="AH126" i="1"/>
  <c r="A112" i="1"/>
  <c r="A113" i="1" s="1"/>
  <c r="T111" i="1"/>
  <c r="A239" i="1"/>
  <c r="A240" i="1" s="1"/>
  <c r="T238" i="1"/>
  <c r="R108" i="1"/>
  <c r="AQ232" i="1"/>
  <c r="AF253" i="1"/>
  <c r="AN235" i="1"/>
  <c r="S232" i="1"/>
  <c r="AN232" i="1" s="1"/>
  <c r="AT235" i="1"/>
  <c r="AI232" i="1"/>
  <c r="R235" i="1"/>
  <c r="Q232" i="1"/>
  <c r="R232" i="1" s="1"/>
  <c r="AR235" i="1"/>
  <c r="AG232" i="1"/>
  <c r="AO235" i="1"/>
  <c r="AD232" i="1"/>
  <c r="AO232" i="1" s="1"/>
  <c r="AI105" i="1"/>
  <c r="AL126" i="1" l="1"/>
  <c r="AL127" i="1" s="1"/>
  <c r="AW127" i="1" s="1"/>
  <c r="AQ105" i="1"/>
  <c r="A114" i="1"/>
  <c r="AD113" i="1"/>
  <c r="T113" i="1"/>
  <c r="AH127" i="1"/>
  <c r="AH125" i="1"/>
  <c r="AE127" i="1"/>
  <c r="AP126" i="1"/>
  <c r="AE125" i="1"/>
  <c r="AJ125" i="1"/>
  <c r="AJ127" i="1"/>
  <c r="AV232" i="1"/>
  <c r="AK253" i="1"/>
  <c r="AU253" i="1" s="1"/>
  <c r="AL254" i="1"/>
  <c r="AW254" i="1" s="1"/>
  <c r="AW253" i="1"/>
  <c r="AL252" i="1"/>
  <c r="AR232" i="1"/>
  <c r="AG253" i="1"/>
  <c r="AQ253" i="1" s="1"/>
  <c r="AT232" i="1"/>
  <c r="AI253" i="1"/>
  <c r="AF254" i="1"/>
  <c r="AF252" i="1"/>
  <c r="A241" i="1"/>
  <c r="AD240" i="1"/>
  <c r="T240" i="1"/>
  <c r="AR105" i="1"/>
  <c r="AG126" i="1"/>
  <c r="AQ126" i="1" s="1"/>
  <c r="AT105" i="1"/>
  <c r="AI126" i="1"/>
  <c r="AS126" i="1" s="1"/>
  <c r="AW126" i="1"/>
  <c r="AE254" i="1"/>
  <c r="AE252" i="1"/>
  <c r="AP253" i="1"/>
  <c r="AJ254" i="1"/>
  <c r="AJ252" i="1"/>
  <c r="AF125" i="1"/>
  <c r="AF127" i="1"/>
  <c r="AS232" i="1"/>
  <c r="AH253" i="1"/>
  <c r="AV105" i="1"/>
  <c r="AK126" i="1"/>
  <c r="AL125" i="1" l="1"/>
  <c r="AP254" i="1"/>
  <c r="AG254" i="1"/>
  <c r="AQ254" i="1" s="1"/>
  <c r="AR253" i="1"/>
  <c r="AG252" i="1"/>
  <c r="AP127" i="1"/>
  <c r="AK254" i="1"/>
  <c r="AV254" i="1" s="1"/>
  <c r="AV253" i="1"/>
  <c r="AK252" i="1"/>
  <c r="AK125" i="1"/>
  <c r="AV126" i="1"/>
  <c r="AK127" i="1"/>
  <c r="AV127" i="1" s="1"/>
  <c r="AI127" i="1"/>
  <c r="AT127" i="1" s="1"/>
  <c r="AT126" i="1"/>
  <c r="AI125" i="1"/>
  <c r="AU126" i="1"/>
  <c r="AH254" i="1"/>
  <c r="AS253" i="1"/>
  <c r="AH252" i="1"/>
  <c r="AG125" i="1"/>
  <c r="AG127" i="1"/>
  <c r="AR127" i="1" s="1"/>
  <c r="AR126" i="1"/>
  <c r="A242" i="1"/>
  <c r="AD241" i="1"/>
  <c r="T241" i="1"/>
  <c r="AI254" i="1"/>
  <c r="AT254" i="1" s="1"/>
  <c r="AI252" i="1"/>
  <c r="AT253" i="1"/>
  <c r="A115" i="1"/>
  <c r="AD114" i="1"/>
  <c r="T114" i="1"/>
  <c r="AS254" i="1" l="1"/>
  <c r="A116" i="1"/>
  <c r="T115" i="1"/>
  <c r="AQ127" i="1"/>
  <c r="AS127" i="1"/>
  <c r="A243" i="1"/>
  <c r="T242" i="1"/>
  <c r="AU127" i="1"/>
  <c r="AU254" i="1"/>
  <c r="AR254" i="1"/>
  <c r="A244" i="1" l="1"/>
  <c r="AD243" i="1"/>
  <c r="T243" i="1"/>
  <c r="A117" i="1"/>
  <c r="AD116" i="1"/>
  <c r="T116" i="1"/>
  <c r="AD117" i="1" l="1"/>
  <c r="T117" i="1"/>
  <c r="A118" i="1"/>
  <c r="AD244" i="1"/>
  <c r="T244" i="1"/>
  <c r="A245" i="1"/>
  <c r="AD245" i="1" l="1"/>
  <c r="T245" i="1"/>
  <c r="A246" i="1"/>
  <c r="AD118" i="1"/>
  <c r="T118" i="1"/>
  <c r="A119" i="1"/>
  <c r="A120" i="1" l="1"/>
  <c r="T119" i="1"/>
  <c r="AD119" i="1"/>
  <c r="AO119" i="1" s="1"/>
  <c r="T246" i="1"/>
  <c r="A247" i="1"/>
  <c r="AD246" i="1"/>
  <c r="AO246" i="1" s="1"/>
  <c r="AD247" i="1" l="1"/>
  <c r="T247" i="1"/>
  <c r="A248" i="1"/>
  <c r="A121" i="1"/>
  <c r="AD120" i="1"/>
  <c r="T120" i="1"/>
  <c r="A122" i="1" l="1"/>
  <c r="AD121" i="1"/>
  <c r="T121" i="1"/>
  <c r="AD248" i="1"/>
  <c r="T248" i="1"/>
  <c r="A249" i="1"/>
  <c r="AD249" i="1" l="1"/>
  <c r="T249" i="1"/>
  <c r="A250" i="1"/>
  <c r="A123" i="1"/>
  <c r="T122" i="1"/>
  <c r="AD122" i="1"/>
  <c r="A124" i="1" l="1"/>
  <c r="A125" i="1" s="1"/>
  <c r="A126" i="1" s="1"/>
  <c r="A127" i="1" s="1"/>
  <c r="A128" i="1" s="1"/>
  <c r="A129" i="1" s="1"/>
  <c r="A130" i="1" s="1"/>
  <c r="AD123" i="1"/>
  <c r="T123" i="1"/>
  <c r="AD250" i="1"/>
  <c r="T250" i="1"/>
  <c r="A251" i="1"/>
  <c r="A252" i="1" s="1"/>
  <c r="A253" i="1" s="1"/>
  <c r="A254" i="1" s="1"/>
  <c r="A255" i="1" s="1"/>
  <c r="A256" i="1" s="1"/>
  <c r="A257" i="1" s="1"/>
  <c r="AM257" i="1" l="1"/>
  <c r="AI257" i="1"/>
  <c r="AE257" i="1"/>
  <c r="AA257" i="1"/>
  <c r="W257" i="1"/>
  <c r="S257" i="1"/>
  <c r="O257" i="1"/>
  <c r="AL257" i="1"/>
  <c r="AH257" i="1"/>
  <c r="AD257" i="1"/>
  <c r="Z257" i="1"/>
  <c r="V257" i="1"/>
  <c r="AK257" i="1"/>
  <c r="AG257" i="1"/>
  <c r="AC257" i="1"/>
  <c r="Y257" i="1"/>
  <c r="U257" i="1"/>
  <c r="Q257" i="1"/>
  <c r="A258" i="1"/>
  <c r="A259" i="1" s="1"/>
  <c r="A260" i="1" s="1"/>
  <c r="A261" i="1" s="1"/>
  <c r="A262" i="1" s="1"/>
  <c r="A263" i="1" s="1"/>
  <c r="A264" i="1" s="1"/>
  <c r="A265" i="1" s="1"/>
  <c r="AJ257" i="1"/>
  <c r="AF257" i="1"/>
  <c r="AB257" i="1"/>
  <c r="X257" i="1"/>
  <c r="T257" i="1"/>
  <c r="P257" i="1"/>
  <c r="AL130" i="1"/>
  <c r="AH130" i="1"/>
  <c r="AK130" i="1"/>
  <c r="AG130" i="1"/>
  <c r="AC130" i="1"/>
  <c r="Y130" i="1"/>
  <c r="U130" i="1"/>
  <c r="Q130" i="1"/>
  <c r="A131" i="1"/>
  <c r="A132" i="1" s="1"/>
  <c r="A133" i="1" s="1"/>
  <c r="A134" i="1" s="1"/>
  <c r="A135" i="1" s="1"/>
  <c r="A136" i="1" s="1"/>
  <c r="A137" i="1" s="1"/>
  <c r="A138" i="1" s="1"/>
  <c r="AJ130" i="1"/>
  <c r="AF130" i="1"/>
  <c r="AB130" i="1"/>
  <c r="X130" i="1"/>
  <c r="T130" i="1"/>
  <c r="P130" i="1"/>
  <c r="AE130" i="1"/>
  <c r="W130" i="1"/>
  <c r="O130" i="1"/>
  <c r="AD130" i="1"/>
  <c r="V130" i="1"/>
  <c r="AM130" i="1"/>
  <c r="AA130" i="1"/>
  <c r="S130" i="1"/>
  <c r="AI130" i="1"/>
  <c r="Z130" i="1"/>
  <c r="T131" i="1" l="1"/>
  <c r="T133" i="1" s="1"/>
  <c r="S131" i="1"/>
  <c r="S133" i="1" s="1"/>
  <c r="AD131" i="1"/>
  <c r="AD133" i="1" s="1"/>
  <c r="P131" i="1"/>
  <c r="P133" i="1" s="1"/>
  <c r="AF136" i="1"/>
  <c r="AF131" i="1"/>
  <c r="AF133" i="1" s="1"/>
  <c r="U131" i="1"/>
  <c r="U133" i="1" s="1"/>
  <c r="AK137" i="1"/>
  <c r="AV137" i="1" s="1"/>
  <c r="AK136" i="1"/>
  <c r="AK131" i="1"/>
  <c r="AK133" i="1" s="1"/>
  <c r="AK134" i="1" s="1"/>
  <c r="T258" i="1"/>
  <c r="T260" i="1" s="1"/>
  <c r="AJ263" i="1"/>
  <c r="AJ258" i="1"/>
  <c r="AJ260" i="1" s="1"/>
  <c r="AJ261" i="1" s="1"/>
  <c r="AJ264" i="1"/>
  <c r="AU264" i="1" s="1"/>
  <c r="Y263" i="1"/>
  <c r="Y258" i="1"/>
  <c r="Y260" i="1" s="1"/>
  <c r="Y261" i="1" s="1"/>
  <c r="Y264" i="1"/>
  <c r="V258" i="1"/>
  <c r="V260" i="1" s="1"/>
  <c r="AL264" i="1"/>
  <c r="AW264" i="1" s="1"/>
  <c r="AL263" i="1"/>
  <c r="AL258" i="1"/>
  <c r="AL260" i="1" s="1"/>
  <c r="AL261" i="1" s="1"/>
  <c r="AA264" i="1"/>
  <c r="AA263" i="1"/>
  <c r="AA258" i="1"/>
  <c r="AA260" i="1" s="1"/>
  <c r="AA261" i="1" s="1"/>
  <c r="O131" i="1"/>
  <c r="O133" i="1" s="1"/>
  <c r="Y137" i="1"/>
  <c r="Y136" i="1"/>
  <c r="Y131" i="1"/>
  <c r="Y133" i="1" s="1"/>
  <c r="Y134" i="1" s="1"/>
  <c r="AH136" i="1"/>
  <c r="AH131" i="1"/>
  <c r="AH133" i="1" s="1"/>
  <c r="X258" i="1"/>
  <c r="X260" i="1" s="1"/>
  <c r="AM265" i="1"/>
  <c r="AI265" i="1"/>
  <c r="AE265" i="1"/>
  <c r="AA265" i="1"/>
  <c r="W265" i="1"/>
  <c r="S265" i="1"/>
  <c r="O265" i="1"/>
  <c r="AL265" i="1"/>
  <c r="AH265" i="1"/>
  <c r="AH264" i="1" s="1"/>
  <c r="AD265" i="1"/>
  <c r="Z265" i="1"/>
  <c r="V265" i="1"/>
  <c r="AK265" i="1"/>
  <c r="AG265" i="1"/>
  <c r="AC265" i="1"/>
  <c r="Y265" i="1"/>
  <c r="U265" i="1"/>
  <c r="Q265" i="1"/>
  <c r="A266" i="1"/>
  <c r="A267" i="1" s="1"/>
  <c r="A268" i="1" s="1"/>
  <c r="A269" i="1" s="1"/>
  <c r="AJ265" i="1"/>
  <c r="AF265" i="1"/>
  <c r="AF264" i="1" s="1"/>
  <c r="AB265" i="1"/>
  <c r="X265" i="1"/>
  <c r="T265" i="1"/>
  <c r="P265" i="1"/>
  <c r="AC263" i="1"/>
  <c r="AC258" i="1"/>
  <c r="AC260" i="1" s="1"/>
  <c r="AC261" i="1" s="1"/>
  <c r="AC264" i="1"/>
  <c r="Z264" i="1"/>
  <c r="Z263" i="1"/>
  <c r="Z258" i="1"/>
  <c r="Z260" i="1" s="1"/>
  <c r="Z261" i="1" s="1"/>
  <c r="O258" i="1"/>
  <c r="O260" i="1" s="1"/>
  <c r="AE264" i="1"/>
  <c r="AE263" i="1"/>
  <c r="AE258" i="1"/>
  <c r="AE260" i="1" s="1"/>
  <c r="AA136" i="1"/>
  <c r="AA131" i="1"/>
  <c r="AA133" i="1" s="1"/>
  <c r="AA134" i="1" s="1"/>
  <c r="AA137" i="1"/>
  <c r="AJ136" i="1"/>
  <c r="AJ131" i="1"/>
  <c r="AJ133" i="1" s="1"/>
  <c r="AJ134" i="1" s="1"/>
  <c r="AJ137" i="1"/>
  <c r="AU137" i="1" s="1"/>
  <c r="Z137" i="1"/>
  <c r="Z136" i="1"/>
  <c r="Z131" i="1"/>
  <c r="Z133" i="1" s="1"/>
  <c r="Z134" i="1" s="1"/>
  <c r="AM136" i="1"/>
  <c r="AM131" i="1"/>
  <c r="AM133" i="1" s="1"/>
  <c r="AM134" i="1" s="1"/>
  <c r="AM137" i="1"/>
  <c r="W131" i="1"/>
  <c r="W133" i="1" s="1"/>
  <c r="X131" i="1"/>
  <c r="X133" i="1" s="1"/>
  <c r="AL138" i="1"/>
  <c r="AH138" i="1"/>
  <c r="AD138" i="1"/>
  <c r="Z138" i="1"/>
  <c r="V138" i="1"/>
  <c r="AK138" i="1"/>
  <c r="AG138" i="1"/>
  <c r="AC138" i="1"/>
  <c r="Y138" i="1"/>
  <c r="U138" i="1"/>
  <c r="Q138" i="1"/>
  <c r="A139" i="1"/>
  <c r="A140" i="1" s="1"/>
  <c r="A141" i="1" s="1"/>
  <c r="A142" i="1" s="1"/>
  <c r="AJ138" i="1"/>
  <c r="AF138" i="1"/>
  <c r="AB138" i="1"/>
  <c r="X138" i="1"/>
  <c r="T138" i="1"/>
  <c r="P138" i="1"/>
  <c r="AM138" i="1"/>
  <c r="W138" i="1"/>
  <c r="AI138" i="1"/>
  <c r="S138" i="1"/>
  <c r="AE138" i="1"/>
  <c r="O138" i="1"/>
  <c r="AA138" i="1"/>
  <c r="AC137" i="1"/>
  <c r="AC136" i="1"/>
  <c r="AC131" i="1"/>
  <c r="AC133" i="1" s="1"/>
  <c r="AC134" i="1" s="1"/>
  <c r="AL137" i="1"/>
  <c r="AW137" i="1" s="1"/>
  <c r="AL136" i="1"/>
  <c r="AL131" i="1"/>
  <c r="AL133" i="1" s="1"/>
  <c r="AL134" i="1" s="1"/>
  <c r="AB263" i="1"/>
  <c r="AB258" i="1"/>
  <c r="AB260" i="1" s="1"/>
  <c r="AB261" i="1" s="1"/>
  <c r="AB264" i="1"/>
  <c r="Q258" i="1"/>
  <c r="R257" i="1"/>
  <c r="AG263" i="1"/>
  <c r="AG258" i="1"/>
  <c r="AG260" i="1" s="1"/>
  <c r="AG261" i="1" s="1"/>
  <c r="AG264" i="1"/>
  <c r="AD258" i="1"/>
  <c r="AD260" i="1" s="1"/>
  <c r="S258" i="1"/>
  <c r="S260" i="1" s="1"/>
  <c r="AI264" i="1"/>
  <c r="AT264" i="1" s="1"/>
  <c r="AI263" i="1"/>
  <c r="AI258" i="1"/>
  <c r="AI260" i="1" s="1"/>
  <c r="AI261" i="1" s="1"/>
  <c r="AI136" i="1"/>
  <c r="AI131" i="1"/>
  <c r="AI133" i="1" s="1"/>
  <c r="AI134" i="1" s="1"/>
  <c r="AI137" i="1"/>
  <c r="AT137" i="1" s="1"/>
  <c r="V131" i="1"/>
  <c r="V133" i="1" s="1"/>
  <c r="AE136" i="1"/>
  <c r="AE131" i="1"/>
  <c r="AE133" i="1" s="1"/>
  <c r="AB136" i="1"/>
  <c r="AB131" i="1"/>
  <c r="AB133" i="1" s="1"/>
  <c r="AB134" i="1" s="1"/>
  <c r="AB137" i="1"/>
  <c r="Q131" i="1"/>
  <c r="R130" i="1"/>
  <c r="AG137" i="1"/>
  <c r="AG136" i="1"/>
  <c r="AG131" i="1"/>
  <c r="AG133" i="1" s="1"/>
  <c r="P258" i="1"/>
  <c r="P260" i="1" s="1"/>
  <c r="AF263" i="1"/>
  <c r="AF258" i="1"/>
  <c r="AF260" i="1" s="1"/>
  <c r="U258" i="1"/>
  <c r="U260" i="1" s="1"/>
  <c r="AK263" i="1"/>
  <c r="AK258" i="1"/>
  <c r="AK260" i="1" s="1"/>
  <c r="AK261" i="1" s="1"/>
  <c r="AK264" i="1"/>
  <c r="AV264" i="1" s="1"/>
  <c r="AH263" i="1"/>
  <c r="AH258" i="1"/>
  <c r="AH260" i="1" s="1"/>
  <c r="W258" i="1"/>
  <c r="W260" i="1" s="1"/>
  <c r="AM264" i="1"/>
  <c r="AM263" i="1"/>
  <c r="AM258" i="1"/>
  <c r="AM260" i="1" s="1"/>
  <c r="AM261" i="1" s="1"/>
  <c r="R258" i="1" l="1"/>
  <c r="AS264" i="1"/>
  <c r="R131" i="1"/>
  <c r="Q133" i="1"/>
  <c r="R133" i="1" s="1"/>
  <c r="AQ264" i="1"/>
  <c r="AH259" i="1"/>
  <c r="AH267" i="1" s="1"/>
  <c r="AG262" i="1"/>
  <c r="AE139" i="1"/>
  <c r="AE141" i="1" s="1"/>
  <c r="AM139" i="1"/>
  <c r="AM141" i="1" s="1"/>
  <c r="AM142" i="1"/>
  <c r="AM140" i="1"/>
  <c r="AB139" i="1"/>
  <c r="AB141" i="1" s="1"/>
  <c r="AB142" i="1"/>
  <c r="AB140" i="1"/>
  <c r="R138" i="1"/>
  <c r="Q140" i="1"/>
  <c r="Q139" i="1"/>
  <c r="AG139" i="1"/>
  <c r="AG141" i="1" s="1"/>
  <c r="AD140" i="1"/>
  <c r="AD139" i="1"/>
  <c r="AD141" i="1" s="1"/>
  <c r="T266" i="1"/>
  <c r="T268" i="1" s="1"/>
  <c r="T269" i="1"/>
  <c r="T267" i="1"/>
  <c r="AJ266" i="1"/>
  <c r="AJ268" i="1" s="1"/>
  <c r="AJ269" i="1"/>
  <c r="AJ267" i="1"/>
  <c r="Y266" i="1"/>
  <c r="Y268" i="1" s="1"/>
  <c r="Y269" i="1"/>
  <c r="Y267" i="1"/>
  <c r="V267" i="1"/>
  <c r="V266" i="1"/>
  <c r="V268" i="1" s="1"/>
  <c r="AL269" i="1"/>
  <c r="AL267" i="1"/>
  <c r="AL266" i="1"/>
  <c r="AL268" i="1" s="1"/>
  <c r="AA269" i="1"/>
  <c r="AA267" i="1"/>
  <c r="AA266" i="1"/>
  <c r="AA268" i="1" s="1"/>
  <c r="AA139" i="1"/>
  <c r="AA141" i="1" s="1"/>
  <c r="AA142" i="1"/>
  <c r="AA140" i="1"/>
  <c r="Q260" i="1"/>
  <c r="AE137" i="1"/>
  <c r="AR264" i="1"/>
  <c r="S139" i="1"/>
  <c r="S141" i="1" s="1"/>
  <c r="S140" i="1"/>
  <c r="S142" i="1"/>
  <c r="P139" i="1"/>
  <c r="P141" i="1" s="1"/>
  <c r="P140" i="1"/>
  <c r="AF139" i="1"/>
  <c r="AF141" i="1" s="1"/>
  <c r="U140" i="1"/>
  <c r="U139" i="1"/>
  <c r="U141" i="1" s="1"/>
  <c r="AK142" i="1"/>
  <c r="AK140" i="1"/>
  <c r="AK139" i="1"/>
  <c r="AK141" i="1" s="1"/>
  <c r="AH139" i="1"/>
  <c r="AH141" i="1" s="1"/>
  <c r="X266" i="1"/>
  <c r="X268" i="1" s="1"/>
  <c r="X267" i="1"/>
  <c r="AC266" i="1"/>
  <c r="AC268" i="1" s="1"/>
  <c r="AC269" i="1"/>
  <c r="AC267" i="1"/>
  <c r="Z269" i="1"/>
  <c r="Z267" i="1"/>
  <c r="Z266" i="1"/>
  <c r="Z268" i="1" s="1"/>
  <c r="O267" i="1"/>
  <c r="O266" i="1"/>
  <c r="O268" i="1" s="1"/>
  <c r="AE266" i="1"/>
  <c r="AE268" i="1" s="1"/>
  <c r="AF137" i="1"/>
  <c r="AQ137" i="1" s="1"/>
  <c r="AI139" i="1"/>
  <c r="AI141" i="1" s="1"/>
  <c r="AI140" i="1"/>
  <c r="AI142" i="1"/>
  <c r="T139" i="1"/>
  <c r="T141" i="1" s="1"/>
  <c r="T142" i="1"/>
  <c r="T140" i="1"/>
  <c r="AJ139" i="1"/>
  <c r="AJ141" i="1" s="1"/>
  <c r="AJ142" i="1"/>
  <c r="AJ140" i="1"/>
  <c r="Y142" i="1"/>
  <c r="Y140" i="1"/>
  <c r="Y139" i="1"/>
  <c r="Y141" i="1" s="1"/>
  <c r="V140" i="1"/>
  <c r="V139" i="1"/>
  <c r="V141" i="1" s="1"/>
  <c r="AL142" i="1"/>
  <c r="AL140" i="1"/>
  <c r="AL139" i="1"/>
  <c r="AL141" i="1" s="1"/>
  <c r="AP264" i="1"/>
  <c r="AB266" i="1"/>
  <c r="AB268" i="1" s="1"/>
  <c r="AB269" i="1"/>
  <c r="AB267" i="1"/>
  <c r="Q266" i="1"/>
  <c r="R265" i="1"/>
  <c r="Q267" i="1"/>
  <c r="AG266" i="1"/>
  <c r="AG268" i="1" s="1"/>
  <c r="AG269" i="1"/>
  <c r="AG267" i="1"/>
  <c r="AD266" i="1"/>
  <c r="AD268" i="1" s="1"/>
  <c r="S267" i="1"/>
  <c r="S266" i="1"/>
  <c r="S268" i="1" s="1"/>
  <c r="AI269" i="1"/>
  <c r="AI267" i="1"/>
  <c r="AI266" i="1"/>
  <c r="AI268" i="1" s="1"/>
  <c r="O139" i="1"/>
  <c r="O141" i="1" s="1"/>
  <c r="O140" i="1"/>
  <c r="W139" i="1"/>
  <c r="W141" i="1" s="1"/>
  <c r="W140" i="1"/>
  <c r="X139" i="1"/>
  <c r="X141" i="1" s="1"/>
  <c r="X140" i="1"/>
  <c r="AC142" i="1"/>
  <c r="AC140" i="1"/>
  <c r="AC139" i="1"/>
  <c r="AC141" i="1" s="1"/>
  <c r="Z142" i="1"/>
  <c r="Z140" i="1"/>
  <c r="Z139" i="1"/>
  <c r="Z141" i="1" s="1"/>
  <c r="P266" i="1"/>
  <c r="P268" i="1" s="1"/>
  <c r="P267" i="1"/>
  <c r="AF266" i="1"/>
  <c r="AF268" i="1" s="1"/>
  <c r="U266" i="1"/>
  <c r="U268" i="1" s="1"/>
  <c r="U267" i="1"/>
  <c r="AK266" i="1"/>
  <c r="AK268" i="1" s="1"/>
  <c r="AK269" i="1"/>
  <c r="AK267" i="1"/>
  <c r="AH266" i="1"/>
  <c r="AH268" i="1" s="1"/>
  <c r="W267" i="1"/>
  <c r="W266" i="1"/>
  <c r="W268" i="1" s="1"/>
  <c r="AM269" i="1"/>
  <c r="AM267" i="1"/>
  <c r="AM266" i="1"/>
  <c r="AM268" i="1" s="1"/>
  <c r="AH137" i="1"/>
  <c r="AS137" i="1" s="1"/>
  <c r="R266" i="1" l="1"/>
  <c r="R140" i="1"/>
  <c r="AR137" i="1"/>
  <c r="R267" i="1"/>
  <c r="Q268" i="1"/>
  <c r="R268" i="1" s="1"/>
  <c r="AP137" i="1"/>
  <c r="R139" i="1"/>
  <c r="AH261" i="1"/>
  <c r="AH269" i="1" s="1"/>
  <c r="R260" i="1"/>
  <c r="Q141" i="1"/>
  <c r="R141" i="1" s="1"/>
  <c r="AH262" i="1" l="1"/>
  <c r="AD115" i="1" l="1"/>
  <c r="AD242" i="1" l="1"/>
  <c r="AD111" i="1"/>
  <c r="AN111" i="1" l="1"/>
  <c r="AO111" i="1"/>
  <c r="AD238" i="1"/>
  <c r="AN238" i="1" l="1"/>
  <c r="AO238" i="1"/>
  <c r="P62" i="1" l="1"/>
  <c r="P17" i="1" s="1"/>
  <c r="P126" i="1" s="1"/>
  <c r="T62" i="1"/>
  <c r="T17" i="1" s="1"/>
  <c r="T189" i="1"/>
  <c r="T144" i="1" s="1"/>
  <c r="S189" i="1"/>
  <c r="O62" i="1"/>
  <c r="O17" i="1" s="1"/>
  <c r="O126" i="1" s="1"/>
  <c r="P189" i="1"/>
  <c r="P144" i="1" s="1"/>
  <c r="P253" i="1" s="1"/>
  <c r="AD62" i="1"/>
  <c r="AD17" i="1" s="1"/>
  <c r="AD189" i="1"/>
  <c r="AD144" i="1" s="1"/>
  <c r="S62" i="1"/>
  <c r="Q62" i="1"/>
  <c r="Q189" i="1"/>
  <c r="O189" i="1"/>
  <c r="O144" i="1" s="1"/>
  <c r="O253" i="1" s="1"/>
  <c r="O252" i="1" l="1"/>
  <c r="O254" i="1"/>
  <c r="R62" i="1"/>
  <c r="Q17" i="1"/>
  <c r="AD253" i="1"/>
  <c r="AO144" i="1"/>
  <c r="P254" i="1"/>
  <c r="P252" i="1"/>
  <c r="AN189" i="1"/>
  <c r="S144" i="1"/>
  <c r="T126" i="1"/>
  <c r="U17" i="1"/>
  <c r="R189" i="1"/>
  <c r="Q144" i="1"/>
  <c r="AN62" i="1"/>
  <c r="S17" i="1"/>
  <c r="AD126" i="1"/>
  <c r="AO17" i="1"/>
  <c r="O127" i="1"/>
  <c r="O125" i="1"/>
  <c r="T253" i="1"/>
  <c r="U144" i="1"/>
  <c r="P125" i="1"/>
  <c r="P127" i="1"/>
  <c r="P136" i="1" l="1"/>
  <c r="P137" i="1"/>
  <c r="P134" i="1"/>
  <c r="S126" i="1"/>
  <c r="AN17" i="1"/>
  <c r="U126" i="1"/>
  <c r="V17" i="1"/>
  <c r="Q126" i="1"/>
  <c r="R17" i="1"/>
  <c r="O136" i="1"/>
  <c r="O137" i="1"/>
  <c r="O134" i="1"/>
  <c r="T125" i="1"/>
  <c r="T127" i="1"/>
  <c r="P264" i="1"/>
  <c r="P263" i="1"/>
  <c r="P261" i="1"/>
  <c r="U253" i="1"/>
  <c r="V144" i="1"/>
  <c r="Q253" i="1"/>
  <c r="R144" i="1"/>
  <c r="S253" i="1"/>
  <c r="AN144" i="1"/>
  <c r="O264" i="1"/>
  <c r="O263" i="1"/>
  <c r="O261" i="1"/>
  <c r="T254" i="1"/>
  <c r="T252" i="1"/>
  <c r="AD127" i="1"/>
  <c r="AD125" i="1"/>
  <c r="AO126" i="1"/>
  <c r="AD254" i="1"/>
  <c r="AO253" i="1"/>
  <c r="AD252" i="1"/>
  <c r="AO254" i="1" l="1"/>
  <c r="AD264" i="1"/>
  <c r="AO264" i="1" s="1"/>
  <c r="AD263" i="1"/>
  <c r="Q254" i="1"/>
  <c r="Q252" i="1"/>
  <c r="R252" i="1" s="1"/>
  <c r="R253" i="1"/>
  <c r="R254" i="1" s="1"/>
  <c r="O135" i="1"/>
  <c r="O142" i="1"/>
  <c r="Q125" i="1"/>
  <c r="R125" i="1" s="1"/>
  <c r="R126" i="1"/>
  <c r="R127" i="1" s="1"/>
  <c r="Q127" i="1"/>
  <c r="S127" i="1"/>
  <c r="AN126" i="1"/>
  <c r="S125" i="1"/>
  <c r="T263" i="1"/>
  <c r="T264" i="1"/>
  <c r="V253" i="1"/>
  <c r="W144" i="1"/>
  <c r="V126" i="1"/>
  <c r="W17" i="1"/>
  <c r="P135" i="1"/>
  <c r="P142" i="1"/>
  <c r="O262" i="1"/>
  <c r="O269" i="1"/>
  <c r="S252" i="1"/>
  <c r="AN253" i="1"/>
  <c r="S254" i="1"/>
  <c r="U254" i="1"/>
  <c r="U252" i="1"/>
  <c r="T136" i="1"/>
  <c r="T137" i="1"/>
  <c r="U125" i="1"/>
  <c r="U127" i="1"/>
  <c r="AO127" i="1"/>
  <c r="AD137" i="1"/>
  <c r="AO137" i="1" s="1"/>
  <c r="AD136" i="1"/>
  <c r="AD134" i="1"/>
  <c r="P262" i="1"/>
  <c r="P269" i="1"/>
  <c r="AN254" i="1" l="1"/>
  <c r="S264" i="1"/>
  <c r="AN264" i="1" s="1"/>
  <c r="S263" i="1"/>
  <c r="S261" i="1"/>
  <c r="V127" i="1"/>
  <c r="V125" i="1"/>
  <c r="Q137" i="1"/>
  <c r="Q136" i="1"/>
  <c r="R136" i="1" s="1"/>
  <c r="Q134" i="1"/>
  <c r="W253" i="1"/>
  <c r="X144" i="1"/>
  <c r="AD135" i="1"/>
  <c r="AE132" i="1"/>
  <c r="AD142" i="1"/>
  <c r="U137" i="1"/>
  <c r="U136" i="1"/>
  <c r="U134" i="1"/>
  <c r="V252" i="1"/>
  <c r="V254" i="1"/>
  <c r="U264" i="1"/>
  <c r="U263" i="1"/>
  <c r="U261" i="1"/>
  <c r="W126" i="1"/>
  <c r="X17" i="1"/>
  <c r="AN127" i="1"/>
  <c r="S136" i="1"/>
  <c r="S137" i="1"/>
  <c r="AN137" i="1" s="1"/>
  <c r="Q263" i="1"/>
  <c r="R263" i="1" s="1"/>
  <c r="Q264" i="1"/>
  <c r="Q261" i="1"/>
  <c r="X126" i="1" l="1"/>
  <c r="Y17" i="1"/>
  <c r="S262" i="1"/>
  <c r="AD259" i="1"/>
  <c r="S269" i="1"/>
  <c r="W127" i="1"/>
  <c r="W125" i="1"/>
  <c r="V264" i="1"/>
  <c r="V263" i="1"/>
  <c r="V261" i="1"/>
  <c r="X253" i="1"/>
  <c r="Y144" i="1"/>
  <c r="Q262" i="1"/>
  <c r="R261" i="1"/>
  <c r="Q269" i="1"/>
  <c r="R269" i="1" s="1"/>
  <c r="R264" i="1" s="1"/>
  <c r="U262" i="1"/>
  <c r="U269" i="1"/>
  <c r="W252" i="1"/>
  <c r="W254" i="1"/>
  <c r="U135" i="1"/>
  <c r="U142" i="1"/>
  <c r="AE140" i="1"/>
  <c r="AE134" i="1"/>
  <c r="Q135" i="1"/>
  <c r="R134" i="1"/>
  <c r="Q142" i="1"/>
  <c r="R142" i="1" s="1"/>
  <c r="R137" i="1" s="1"/>
  <c r="V137" i="1"/>
  <c r="V136" i="1"/>
  <c r="V134" i="1"/>
  <c r="AF132" i="1" l="1"/>
  <c r="AE142" i="1"/>
  <c r="Y253" i="1"/>
  <c r="Z144" i="1"/>
  <c r="AD267" i="1"/>
  <c r="AD261" i="1"/>
  <c r="W263" i="1"/>
  <c r="W264" i="1"/>
  <c r="W261" i="1"/>
  <c r="X254" i="1"/>
  <c r="X252" i="1"/>
  <c r="V135" i="1"/>
  <c r="V142" i="1"/>
  <c r="AE135" i="1"/>
  <c r="V262" i="1"/>
  <c r="V269" i="1"/>
  <c r="W137" i="1"/>
  <c r="W136" i="1"/>
  <c r="W134" i="1"/>
  <c r="Y126" i="1"/>
  <c r="Z17" i="1"/>
  <c r="X125" i="1"/>
  <c r="X127" i="1"/>
  <c r="W135" i="1" l="1"/>
  <c r="W142" i="1"/>
  <c r="Z253" i="1"/>
  <c r="AA144" i="1"/>
  <c r="X263" i="1"/>
  <c r="X264" i="1"/>
  <c r="X261" i="1"/>
  <c r="AE259" i="1"/>
  <c r="AD269" i="1"/>
  <c r="Y254" i="1"/>
  <c r="Y252" i="1"/>
  <c r="X136" i="1"/>
  <c r="X137" i="1"/>
  <c r="X134" i="1"/>
  <c r="Z126" i="1"/>
  <c r="AA17" i="1"/>
  <c r="W262" i="1"/>
  <c r="W269" i="1"/>
  <c r="Y125" i="1"/>
  <c r="Y127" i="1"/>
  <c r="AD262" i="1"/>
  <c r="AF134" i="1"/>
  <c r="AF135" i="1" s="1"/>
  <c r="AF140" i="1"/>
  <c r="AG132" i="1" l="1"/>
  <c r="AF142" i="1"/>
  <c r="Z127" i="1"/>
  <c r="Z125" i="1"/>
  <c r="X262" i="1"/>
  <c r="X269" i="1"/>
  <c r="Z252" i="1"/>
  <c r="Z254" i="1"/>
  <c r="X135" i="1"/>
  <c r="X142" i="1"/>
  <c r="AA126" i="1"/>
  <c r="AB17" i="1"/>
  <c r="AE261" i="1"/>
  <c r="AE267" i="1"/>
  <c r="AA253" i="1"/>
  <c r="AB144" i="1"/>
  <c r="AA254" i="1" l="1"/>
  <c r="AA252" i="1"/>
  <c r="AA127" i="1"/>
  <c r="AA125" i="1"/>
  <c r="AB126" i="1"/>
  <c r="AC17" i="1"/>
  <c r="AC126" i="1" s="1"/>
  <c r="AF259" i="1"/>
  <c r="AE269" i="1"/>
  <c r="AB253" i="1"/>
  <c r="AC144" i="1"/>
  <c r="AC253" i="1" s="1"/>
  <c r="AE262" i="1"/>
  <c r="AG134" i="1"/>
  <c r="AG135" i="1" s="1"/>
  <c r="AG140" i="1"/>
  <c r="AF267" i="1" l="1"/>
  <c r="AF261" i="1"/>
  <c r="AF269" i="1" s="1"/>
  <c r="AC254" i="1"/>
  <c r="AC252" i="1"/>
  <c r="AC125" i="1"/>
  <c r="AC127" i="1"/>
  <c r="AH132" i="1"/>
  <c r="AG142" i="1"/>
  <c r="AB254" i="1"/>
  <c r="AB252" i="1"/>
  <c r="AB125" i="1"/>
  <c r="AB127" i="1"/>
  <c r="AH140" i="1" l="1"/>
  <c r="AH134" i="1"/>
  <c r="AH142" i="1" s="1"/>
  <c r="AF262" i="1"/>
  <c r="AH135" i="1" l="1"/>
</calcChain>
</file>

<file path=xl/sharedStrings.xml><?xml version="1.0" encoding="utf-8"?>
<sst xmlns="http://schemas.openxmlformats.org/spreadsheetml/2006/main" count="1172" uniqueCount="448">
  <si>
    <t>21. Расчет тарифа методом индексации</t>
  </si>
  <si>
    <t>№ п/п</t>
  </si>
  <si>
    <t>Наименование показателя</t>
  </si>
  <si>
    <t>Единица измерения</t>
  </si>
  <si>
    <t>Указание на подтверждающие документы / URL-ссылка на копии подтверждающих документов</t>
  </si>
  <si>
    <t>Ссылка на правовую норму (основание для принятия показателя в расчет тарифа)</t>
  </si>
  <si>
    <t>Обоснование причин, на основании которых принято решение об исключении из расчета тарифов экономически не обоснованных расходов, учтенных регулируемой организацией в предложении об установлении тарифов</t>
  </si>
  <si>
    <t>Принято органом регулирования</t>
  </si>
  <si>
    <t>Факт по данным организации</t>
  </si>
  <si>
    <t>Факт, принятый органом регулирования</t>
  </si>
  <si>
    <t>отклонение факта по данным организации к факту принятому органом регулирования</t>
  </si>
  <si>
    <t>Предложение организации</t>
  </si>
  <si>
    <t>Сравнительный анализ динамики НВВ, в том числе расходов по отдельным статьям (группам расходов), прибыли и их величины по отношению к предыдущим периодам регулирования, %</t>
  </si>
  <si>
    <t>L1</t>
  </si>
  <si>
    <t>1</t>
  </si>
  <si>
    <t>Операционные расходы</t>
  </si>
  <si>
    <t>тыс.руб.</t>
  </si>
  <si>
    <t>L1_1</t>
  </si>
  <si>
    <t>1.1</t>
  </si>
  <si>
    <t>коэффициент индекса операционных расходов</t>
  </si>
  <si>
    <t>L1_2</t>
  </si>
  <si>
    <t>1.2</t>
  </si>
  <si>
    <t>Производственные расходы:</t>
  </si>
  <si>
    <t>L1_2_1</t>
  </si>
  <si>
    <t>1.2.1</t>
  </si>
  <si>
    <t>расходы на приобретение сырья и материалов и их хранение, в том числе:</t>
  </si>
  <si>
    <t>L1_2_1_1</t>
  </si>
  <si>
    <t>1.2.1.1</t>
  </si>
  <si>
    <t>горюче-смазочные материалы</t>
  </si>
  <si>
    <t>L1_2_1_2</t>
  </si>
  <si>
    <t>1.2.1.2</t>
  </si>
  <si>
    <t>материалы и малоценные основные средства</t>
  </si>
  <si>
    <t>L1_2_2</t>
  </si>
  <si>
    <t>1.2.2</t>
  </si>
  <si>
    <t>расходы на оплату регулируемыми организациями выполняемых сторонними организациями работ и (или) услуг</t>
  </si>
  <si>
    <t>L1_2_3</t>
  </si>
  <si>
    <t>1.2.3</t>
  </si>
  <si>
    <t>расходы на оплату труда и страховые взносы на обязательное социальное страхование основного производственного персонала, в том числе:</t>
  </si>
  <si>
    <t>ПП</t>
  </si>
  <si>
    <t>L1_2_3_1</t>
  </si>
  <si>
    <t>1.2.3.1</t>
  </si>
  <si>
    <t>расходы на оплату труда основного производственного персонала</t>
  </si>
  <si>
    <t>СОЦ_ПП</t>
  </si>
  <si>
    <t>L1_2_3_2</t>
  </si>
  <si>
    <t>1.2.3.2</t>
  </si>
  <si>
    <t>страховые взносы на обязательное социальное страхование основного производственного персонала</t>
  </si>
  <si>
    <t>L1_2_4</t>
  </si>
  <si>
    <t>1.2.4</t>
  </si>
  <si>
    <t>общехозяйственные расходы</t>
  </si>
  <si>
    <t>L1_2_5</t>
  </si>
  <si>
    <t>1.2.5</t>
  </si>
  <si>
    <t>прочие производственные расходы</t>
  </si>
  <si>
    <t>L1_2_5_1</t>
  </si>
  <si>
    <t>1.2.5.1</t>
  </si>
  <si>
    <t>амортизация автотранспорта</t>
  </si>
  <si>
    <t>L1_2_5_2</t>
  </si>
  <si>
    <t>1.2.5.2</t>
  </si>
  <si>
    <t>расходы на обезвоживание, обезвреживание и захоронение осадка сточных вод</t>
  </si>
  <si>
    <t>L1_2_5_3</t>
  </si>
  <si>
    <t>1.2.5.3</t>
  </si>
  <si>
    <t>расходы на приобретение (использование) вспомогательных материалов, запасных частей</t>
  </si>
  <si>
    <t>L1_2_5_4</t>
  </si>
  <si>
    <t>1.2.5.4</t>
  </si>
  <si>
    <t>расходы на эксплуатацию, техническое обслуживание и ремонт автотранспорта</t>
  </si>
  <si>
    <t>L1_2_5_5</t>
  </si>
  <si>
    <t>1.2.5.5</t>
  </si>
  <si>
    <t>расходы на осуществление производственного контроля качества воды и производственного контроля состава и свойств сточных вод расходы на осуществление производственного контроля качества воды и производственного контроля состава и свойств сточных вод</t>
  </si>
  <si>
    <t>L1_2_5_6</t>
  </si>
  <si>
    <t>1.2.5.6</t>
  </si>
  <si>
    <t>расходы на аварийно-диспетчерское обслуживание</t>
  </si>
  <si>
    <t>L1_2_5_7</t>
  </si>
  <si>
    <t>1.2.5.7</t>
  </si>
  <si>
    <t>иные производственные расходы</t>
  </si>
  <si>
    <t>L1_3</t>
  </si>
  <si>
    <t>1.3</t>
  </si>
  <si>
    <t>Ремонтные расходы:</t>
  </si>
  <si>
    <t>L1_3_1</t>
  </si>
  <si>
    <t>1.3.1</t>
  </si>
  <si>
    <t>расходы на текущий ремонт централизованных систем водоснабжения и (или) водоотведения либо объектов, входящих в состав таких систем</t>
  </si>
  <si>
    <t>L1_3_2</t>
  </si>
  <si>
    <t>1.3.2</t>
  </si>
  <si>
    <t>расходы на капитальный ремонт централизованных систем водоснабжения и (или) водоотведения либо объектов, входящих в состав таких систем</t>
  </si>
  <si>
    <t>L1_3_3</t>
  </si>
  <si>
    <t>1.3.3</t>
  </si>
  <si>
    <t>расходы на оплату труда и страховые взносы на обязательное социальное страхование ремонтного персонала, в том числе:</t>
  </si>
  <si>
    <t>РП</t>
  </si>
  <si>
    <t>L1_3_3_1</t>
  </si>
  <si>
    <t>1.3.3.1</t>
  </si>
  <si>
    <t>расходы на оплату труда ремонтного персонала</t>
  </si>
  <si>
    <t>СОЦ_РП</t>
  </si>
  <si>
    <t>L1_3_3_2</t>
  </si>
  <si>
    <t>1.3.3.2</t>
  </si>
  <si>
    <t>страховые взносы на обязательное социальное страхование ремонтного персонала</t>
  </si>
  <si>
    <t>L1_4</t>
  </si>
  <si>
    <t>1.4</t>
  </si>
  <si>
    <t>Административные расходы</t>
  </si>
  <si>
    <t>p3</t>
  </si>
  <si>
    <t>L1_4_1</t>
  </si>
  <si>
    <t>1.4.1</t>
  </si>
  <si>
    <t>расходы на оплату работ и услуг, выполняемых сторонними организациями, в том числе:</t>
  </si>
  <si>
    <t>p3_1</t>
  </si>
  <si>
    <t>L1_4_1_1</t>
  </si>
  <si>
    <t>1.4.1.1</t>
  </si>
  <si>
    <t>услуги связи и интернет</t>
  </si>
  <si>
    <t>p3_2</t>
  </si>
  <si>
    <t>L1_4_1_2</t>
  </si>
  <si>
    <t>1.4.1.2</t>
  </si>
  <si>
    <t>юридические услуги</t>
  </si>
  <si>
    <t>p3_3</t>
  </si>
  <si>
    <t>L1_4_1_3</t>
  </si>
  <si>
    <t>1.4.1.3</t>
  </si>
  <si>
    <t>аудиторские услуги</t>
  </si>
  <si>
    <t>p3_4</t>
  </si>
  <si>
    <t>L1_4_1_4</t>
  </si>
  <si>
    <t>1.4.1.4</t>
  </si>
  <si>
    <t>консультационные услуги</t>
  </si>
  <si>
    <t>p3_5</t>
  </si>
  <si>
    <t>L1_4_1_5</t>
  </si>
  <si>
    <t>1.4.1.5</t>
  </si>
  <si>
    <t>услуги по вневедомственной охране объектов и территорий</t>
  </si>
  <si>
    <t>p3_6</t>
  </si>
  <si>
    <t>L1_4_1_6</t>
  </si>
  <si>
    <t>1.4.1.6</t>
  </si>
  <si>
    <t>информационные услуги</t>
  </si>
  <si>
    <t>p3_7</t>
  </si>
  <si>
    <t>L1_4_1_7</t>
  </si>
  <si>
    <t>1.4.1.7</t>
  </si>
  <si>
    <t>иные работы и (или) услуги</t>
  </si>
  <si>
    <t>L1_4_2</t>
  </si>
  <si>
    <t>1.4.2</t>
  </si>
  <si>
    <t>расходы на оплату труда и страховые взносы на обязательное социальное страхование административно-управленческого персонала, в том числе:</t>
  </si>
  <si>
    <t>АУП</t>
  </si>
  <si>
    <t>L1_4_2_1</t>
  </si>
  <si>
    <t>1.4.2.1</t>
  </si>
  <si>
    <t>расходы на оплату труда административно-управленческого персонала</t>
  </si>
  <si>
    <t>СОЦ_АУП</t>
  </si>
  <si>
    <t>L1_4_2_2</t>
  </si>
  <si>
    <t>1.4.2.2</t>
  </si>
  <si>
    <t>страховые взносы на обязательное социальное страхование административно-управленческого персонала</t>
  </si>
  <si>
    <t>p4</t>
  </si>
  <si>
    <t>L1_4_3</t>
  </si>
  <si>
    <t>1.4.3</t>
  </si>
  <si>
    <t>арендная плата, лизинговые платежи, не связанные с арендой (лизингом) централизованных систем водоснабжения и (или) водоотведения либо объектов, входящих в состав таких систем</t>
  </si>
  <si>
    <t>p5</t>
  </si>
  <si>
    <t>L1_4_4</t>
  </si>
  <si>
    <t>1.4.4</t>
  </si>
  <si>
    <t>служебные командировки</t>
  </si>
  <si>
    <t>p6</t>
  </si>
  <si>
    <t>L1_4_5</t>
  </si>
  <si>
    <t>1.4.5</t>
  </si>
  <si>
    <t>обучение персонала</t>
  </si>
  <si>
    <t>p7</t>
  </si>
  <si>
    <t>L1_4_6</t>
  </si>
  <si>
    <t>1.4.6</t>
  </si>
  <si>
    <t>страхование производственных объектов</t>
  </si>
  <si>
    <t>p8</t>
  </si>
  <si>
    <t>L1_4_7</t>
  </si>
  <si>
    <t>1.4.7</t>
  </si>
  <si>
    <t>прочие административные расходы</t>
  </si>
  <si>
    <t>p8_1</t>
  </si>
  <si>
    <t>L1_4_7_1</t>
  </si>
  <si>
    <t>1.4.7.1</t>
  </si>
  <si>
    <t>расходы на амортизацию непроизводственных активов</t>
  </si>
  <si>
    <t>p8_2</t>
  </si>
  <si>
    <t>L1_4_7_2</t>
  </si>
  <si>
    <t>1.4.7.2</t>
  </si>
  <si>
    <t>расходы по охране объектов и территорий</t>
  </si>
  <si>
    <t>p8_3</t>
  </si>
  <si>
    <t>L1_4_7_3</t>
  </si>
  <si>
    <t>1.4.7.3</t>
  </si>
  <si>
    <t>иные расходы</t>
  </si>
  <si>
    <t>L1_5</t>
  </si>
  <si>
    <t>1.5</t>
  </si>
  <si>
    <t>Сбытовые расходы гарантирующих организаций (за исключением указанных в п.2.6)</t>
  </si>
  <si>
    <t>L1_6</t>
  </si>
  <si>
    <t>1.6</t>
  </si>
  <si>
    <t>Реагенты до 2020 года</t>
  </si>
  <si>
    <t>L1_7</t>
  </si>
  <si>
    <t>1.7</t>
  </si>
  <si>
    <t>Операционные расходы по концессионным соглашениям</t>
  </si>
  <si>
    <t>1.7.0</t>
  </si>
  <si>
    <t>О</t>
  </si>
  <si>
    <t>1.7.1</t>
  </si>
  <si>
    <t>КС</t>
  </si>
  <si>
    <t>Добавить</t>
  </si>
  <si>
    <t>L2</t>
  </si>
  <si>
    <t>2</t>
  </si>
  <si>
    <t>Неподконтрольные расходы</t>
  </si>
  <si>
    <t>L2_1</t>
  </si>
  <si>
    <t>2.1</t>
  </si>
  <si>
    <t>Расходы на оплату товаров (услуг, работ), приобретаемых у других организаций</t>
  </si>
  <si>
    <t>Затраты на тепловую энергию</t>
  </si>
  <si>
    <t>L2_1_1</t>
  </si>
  <si>
    <t>2.1.1</t>
  </si>
  <si>
    <t>расходы на тепловую энергию</t>
  </si>
  <si>
    <t>Затраты на теплоноситель</t>
  </si>
  <si>
    <t>L2_1_2</t>
  </si>
  <si>
    <t>2.1.2</t>
  </si>
  <si>
    <t>расходы на теплоноситель</t>
  </si>
  <si>
    <t>Затраты на транспортировку холодной воды</t>
  </si>
  <si>
    <t>L2_1_3</t>
  </si>
  <si>
    <t>2.1.3</t>
  </si>
  <si>
    <t>расходы на транспортировку воды</t>
  </si>
  <si>
    <t>Затраты на холодную воду</t>
  </si>
  <si>
    <t>L2_1_4</t>
  </si>
  <si>
    <t>2.1.4</t>
  </si>
  <si>
    <t>расходы на покупку воды</t>
  </si>
  <si>
    <t>Затраты на горячую воду</t>
  </si>
  <si>
    <t>L2_1_5</t>
  </si>
  <si>
    <t>2.1.5</t>
  </si>
  <si>
    <t>услуги по горячему водоснабжению</t>
  </si>
  <si>
    <t>L2_1_6</t>
  </si>
  <si>
    <t>2.1.6</t>
  </si>
  <si>
    <t>услуги по приготовлению воды на нужды горячего водоснабжения</t>
  </si>
  <si>
    <t>L2_1_7</t>
  </si>
  <si>
    <t>2.1.7</t>
  </si>
  <si>
    <t>услуги по транспортировке горячей воды</t>
  </si>
  <si>
    <t>Затраты на водоотведение</t>
  </si>
  <si>
    <t>L2_1_8</t>
  </si>
  <si>
    <t>2.1.8</t>
  </si>
  <si>
    <t>услуги по водоотведению</t>
  </si>
  <si>
    <t>Затраты на транспортировку сточных вод</t>
  </si>
  <si>
    <t>L2_1_9</t>
  </si>
  <si>
    <t>2.1.9</t>
  </si>
  <si>
    <t>услуги по транспортировке сточных вод</t>
  </si>
  <si>
    <t>Затраты на очистку сточных вод</t>
  </si>
  <si>
    <t>L2_1_10</t>
  </si>
  <si>
    <t>2.1.10</t>
  </si>
  <si>
    <t>услуги по очистке сточных вод</t>
  </si>
  <si>
    <t>L2_2</t>
  </si>
  <si>
    <t>2.2</t>
  </si>
  <si>
    <t>Расходы на реагенты</t>
  </si>
  <si>
    <t>L2_3</t>
  </si>
  <si>
    <t>2.3</t>
  </si>
  <si>
    <t>Налоги и сборы</t>
  </si>
  <si>
    <t>Налог на прибыль</t>
  </si>
  <si>
    <t>L2_3_1</t>
  </si>
  <si>
    <t>2.3.1</t>
  </si>
  <si>
    <t>налог на прибыль</t>
  </si>
  <si>
    <t>Налог на имущество</t>
  </si>
  <si>
    <t>L2_3_2</t>
  </si>
  <si>
    <t>2.3.2</t>
  </si>
  <si>
    <t>налог на имущество организаций</t>
  </si>
  <si>
    <t>Земельный налог</t>
  </si>
  <si>
    <t>L2_3_3</t>
  </si>
  <si>
    <t>2.3.3</t>
  </si>
  <si>
    <t>земельный налог и арендная плата за землю</t>
  </si>
  <si>
    <t>Водный налог</t>
  </si>
  <si>
    <t>L2_3_4</t>
  </si>
  <si>
    <t>2.3.4</t>
  </si>
  <si>
    <t>водный налог</t>
  </si>
  <si>
    <t>Плата за пользование водным объектом</t>
  </si>
  <si>
    <t>L2_3_5</t>
  </si>
  <si>
    <t>2.3.5</t>
  </si>
  <si>
    <t>плата за пользование водным объектом</t>
  </si>
  <si>
    <t>Транспортный налог</t>
  </si>
  <si>
    <t>L2_3_6</t>
  </si>
  <si>
    <t>2.3.6</t>
  </si>
  <si>
    <t>транспортный налог</t>
  </si>
  <si>
    <t>Плата за негативное воздействие на окружающую среду</t>
  </si>
  <si>
    <t>L2_3_7</t>
  </si>
  <si>
    <t>2.3.7</t>
  </si>
  <si>
    <t>плата за негативное воздействие на окружающую среду</t>
  </si>
  <si>
    <t>Единый налог при упрощенной системе налогообложения</t>
  </si>
  <si>
    <t>L2_3_8</t>
  </si>
  <si>
    <t>2.3.8</t>
  </si>
  <si>
    <t>единый налог при УСН</t>
  </si>
  <si>
    <t>Прочие налоги и сборы</t>
  </si>
  <si>
    <t>L2_3_9</t>
  </si>
  <si>
    <t>2.3.9</t>
  </si>
  <si>
    <t>прочие налоги и сборы</t>
  </si>
  <si>
    <t>Расходы на мероприятия по защите централизованных систем водоснабжения</t>
  </si>
  <si>
    <t>L2_4</t>
  </si>
  <si>
    <t>2.4</t>
  </si>
  <si>
    <t>Расходы на мероприятия по защите централизованных систем водоснабжения и (или) водоотведения и их отдельных объектов от угроз техногенного, природного характера и террористических актов, по предотвращению возникновения аварийных ситуаций, снижению риска и смягчению последствий чрезвычайных ситуаций (за исключением мероприятий, включенных в инвестиционную программу)</t>
  </si>
  <si>
    <t>Арендная и концессионная плата, лизинговые платежи</t>
  </si>
  <si>
    <t>L2_5</t>
  </si>
  <si>
    <t>2.5</t>
  </si>
  <si>
    <t>L2_6</t>
  </si>
  <si>
    <t>2.6</t>
  </si>
  <si>
    <t>Сбытовые расходы гарантирующей организации</t>
  </si>
  <si>
    <t>резерв по сомнительным долгам гарантирующей организации</t>
  </si>
  <si>
    <t>L2_6_1</t>
  </si>
  <si>
    <t>2.6.1</t>
  </si>
  <si>
    <t>Экономия расходов</t>
  </si>
  <si>
    <t>L2_7</t>
  </si>
  <si>
    <t>2.7</t>
  </si>
  <si>
    <t>Расходы на обслуживание бесхозяйных сетей</t>
  </si>
  <si>
    <t>L2_8</t>
  </si>
  <si>
    <t>2.8</t>
  </si>
  <si>
    <t>Расходы на компенсацию экономически обоснованных расходов</t>
  </si>
  <si>
    <t>L2_9</t>
  </si>
  <si>
    <t>2.9</t>
  </si>
  <si>
    <t>Займы и кредиты (для метода индексации)</t>
  </si>
  <si>
    <t>L2_10</t>
  </si>
  <si>
    <t>2.10</t>
  </si>
  <si>
    <t>L2_10_1</t>
  </si>
  <si>
    <t>2.10.1</t>
  </si>
  <si>
    <t>возврат займов и кредитов</t>
  </si>
  <si>
    <t>L2_10_2</t>
  </si>
  <si>
    <t>2.10.2</t>
  </si>
  <si>
    <t>проценты по займам и кредитам</t>
  </si>
  <si>
    <t>Расходы концессионера на осуществление государственного кадастрового учета</t>
  </si>
  <si>
    <t>L2_11</t>
  </si>
  <si>
    <t>2.11</t>
  </si>
  <si>
    <t>Расходы концессионера на осуществление государственного кадастрового учета и (или) государственной регистрации права собственности концедента</t>
  </si>
  <si>
    <t>ээ</t>
  </si>
  <si>
    <t>L3</t>
  </si>
  <si>
    <t>3</t>
  </si>
  <si>
    <t>Расходы на электрическую энергию</t>
  </si>
  <si>
    <t>амортизация</t>
  </si>
  <si>
    <t>L4</t>
  </si>
  <si>
    <t>4</t>
  </si>
  <si>
    <t>Амортизация основных средств и нематериальных активов, относимых к объектам централизованной системы водоснабжения (водоотведения)</t>
  </si>
  <si>
    <t>L4_1</t>
  </si>
  <si>
    <t>4.1</t>
  </si>
  <si>
    <t>в том числе инвестиционная (справочно)</t>
  </si>
  <si>
    <t>Нормативная прибыль</t>
  </si>
  <si>
    <t>L5</t>
  </si>
  <si>
    <t>5</t>
  </si>
  <si>
    <t>L5_1</t>
  </si>
  <si>
    <t>5.1</t>
  </si>
  <si>
    <t>средства на возврат инвестиционных займов</t>
  </si>
  <si>
    <t>L5_2</t>
  </si>
  <si>
    <t>5.2</t>
  </si>
  <si>
    <t>средства на уплату процентов по инвестиционным займам</t>
  </si>
  <si>
    <t>L5_3</t>
  </si>
  <si>
    <t>5.3</t>
  </si>
  <si>
    <t>капитальные расходы</t>
  </si>
  <si>
    <t>иные экономически обоснованные расходы на социальные нужды</t>
  </si>
  <si>
    <t>L5_4</t>
  </si>
  <si>
    <t>5.4</t>
  </si>
  <si>
    <t>иные экономически обоснованные расходы на социальные нужды в соответствии с пунктом 86 настоящих Методических указаний</t>
  </si>
  <si>
    <t>Расчетная предпринимательская прибыль гарантирующей организации</t>
  </si>
  <si>
    <t>L6</t>
  </si>
  <si>
    <t>6</t>
  </si>
  <si>
    <t>L11</t>
  </si>
  <si>
    <t>L7_0</t>
  </si>
  <si>
    <t>7</t>
  </si>
  <si>
    <t>Корректировка НВВ всего</t>
  </si>
  <si>
    <t>Справочно в том числе:</t>
  </si>
  <si>
    <t>L7</t>
  </si>
  <si>
    <t>7.1</t>
  </si>
  <si>
    <t>Ввод объектов системы водоснабжения и (или) водоотведения в эксплуатацию и изменение утверждённой инвестиционной программы</t>
  </si>
  <si>
    <t>L8</t>
  </si>
  <si>
    <t>7.2</t>
  </si>
  <si>
    <t>Степень исполнения регулируемой организацией обязательств по созданию и (или) реконструкции объектов концессионного соглашения, по эксплуатации объектов по договору аренды централизованных систем горячего водоснабжения, холодного водоснабжения и (или) водоотведения, отдельных объектов таких систем, находящихся в государственной или муниципальной собственности, по реализации инвестиционной программы, производственной программы при недостижении регулируемой организацией утверждённых плановых значений показателей надежности и качества объектов централизованных систем водоснабжения и (или) водоотведения</t>
  </si>
  <si>
    <t>L9</t>
  </si>
  <si>
    <t>7.3</t>
  </si>
  <si>
    <t>Размер корректировки НВВ по результатам деятельности прошлых периодов регулирования, а также осуществляемой с целью учета отклонения фактических значений параметров расчета тарифов от значений, учтенных при установлении тарифов</t>
  </si>
  <si>
    <t>L12</t>
  </si>
  <si>
    <t>7.4</t>
  </si>
  <si>
    <t>Доходы от взимания платы за нарушение нормативов по объёму и (или) составу сточных вод, за исключением направленных целевым образом на внесение платы за негативное воздействие на окружающую среду, компенсацию вреда, причиненного водному объекту, и финансирование мероприятий инвестиционной программы по строительству, реконструкции и модернизации объектов централизованной системы водоотведения (в соответствии с пунктом 26(1) Основ ценообразования в сфере водоснабжения и водоотведения)</t>
  </si>
  <si>
    <t>L13</t>
  </si>
  <si>
    <t>7.5</t>
  </si>
  <si>
    <t>Доходы от взимания платы за негативное воздействие на централизован-ную систему водоотведения, за исключением направленных целевым образом на финансирование мероприятий инвестиционной и (или) производственной программы организации (в соответствии с пунктом 26(1) Основ ценообразования в сфере водоснабжения и водоотведения)</t>
  </si>
  <si>
    <t>L14</t>
  </si>
  <si>
    <t>7.6</t>
  </si>
  <si>
    <t>Недополученные доходы / Выпадающие расходы</t>
  </si>
  <si>
    <t>L15</t>
  </si>
  <si>
    <t>7.7</t>
  </si>
  <si>
    <t>Избыток средств, полученный за отчётные периоды регулирования</t>
  </si>
  <si>
    <t>L8_1</t>
  </si>
  <si>
    <t>L15_1</t>
  </si>
  <si>
    <t>7.7.1</t>
  </si>
  <si>
    <t>Экономически не обоснованные доходы / расходы прошлых периодов регулирования</t>
  </si>
  <si>
    <t>L8_2</t>
  </si>
  <si>
    <t>L15_2</t>
  </si>
  <si>
    <t>7.7.2</t>
  </si>
  <si>
    <t>Бюджетные субсидии, полученные на финансирование расходов, учтенных в тарифах</t>
  </si>
  <si>
    <t>L16</t>
  </si>
  <si>
    <t>7.8</t>
  </si>
  <si>
    <t>Величина отклонения по результатам досудебного рассмотрения споров</t>
  </si>
  <si>
    <t>L10</t>
  </si>
  <si>
    <t>L17</t>
  </si>
  <si>
    <t>7.9</t>
  </si>
  <si>
    <t>Величина отклонения по результатам рассмотрения разногласий</t>
  </si>
  <si>
    <t>8</t>
  </si>
  <si>
    <t>Величина сглаживания НВВ</t>
  </si>
  <si>
    <t>L10_1</t>
  </si>
  <si>
    <t>8.1</t>
  </si>
  <si>
    <t>% сглаживания НВВ</t>
  </si>
  <si>
    <t>%</t>
  </si>
  <si>
    <t>9</t>
  </si>
  <si>
    <t>Необходимая валовая выручка</t>
  </si>
  <si>
    <t>L18</t>
  </si>
  <si>
    <t>10</t>
  </si>
  <si>
    <t>Итого НВВ для расчёта тарифа</t>
  </si>
  <si>
    <t>L18_1</t>
  </si>
  <si>
    <t>10.1</t>
  </si>
  <si>
    <t>в части условно-переменных расходов</t>
  </si>
  <si>
    <t>L18_2</t>
  </si>
  <si>
    <t>10.2</t>
  </si>
  <si>
    <t>в части условно-постоянных расходов</t>
  </si>
  <si>
    <t>ПО.прочие</t>
  </si>
  <si>
    <t>L19</t>
  </si>
  <si>
    <t>11</t>
  </si>
  <si>
    <t>Полезный отпуск без разбивки по группам потребителей</t>
  </si>
  <si>
    <t>тыс.куб.м</t>
  </si>
  <si>
    <t>ПО.прочие.I</t>
  </si>
  <si>
    <t>L19_1</t>
  </si>
  <si>
    <t>11.1</t>
  </si>
  <si>
    <t>I полугодие: объём реализации</t>
  </si>
  <si>
    <t>тариф.прочие.I</t>
  </si>
  <si>
    <t>L19_2</t>
  </si>
  <si>
    <t>11.2</t>
  </si>
  <si>
    <t>I полугодие: тариф</t>
  </si>
  <si>
    <t>руб./куб.м</t>
  </si>
  <si>
    <t>ПО.прочие.II</t>
  </si>
  <si>
    <t>L19_3</t>
  </si>
  <si>
    <t>11.3</t>
  </si>
  <si>
    <t>II полугодие: объём реализации</t>
  </si>
  <si>
    <t>тариф.прочие.II</t>
  </si>
  <si>
    <t>L19_4</t>
  </si>
  <si>
    <t>11.4</t>
  </si>
  <si>
    <t>II полугодие: тариф</t>
  </si>
  <si>
    <t>L19_5</t>
  </si>
  <si>
    <t>11.5</t>
  </si>
  <si>
    <t>темп роста тарифа</t>
  </si>
  <si>
    <t>L19_6</t>
  </si>
  <si>
    <t>11.6</t>
  </si>
  <si>
    <t>средневзвешенный тариф</t>
  </si>
  <si>
    <t>L20</t>
  </si>
  <si>
    <t>12</t>
  </si>
  <si>
    <t>Итого НВВ для населения</t>
  </si>
  <si>
    <t>ПО.население</t>
  </si>
  <si>
    <t>L21</t>
  </si>
  <si>
    <t>13</t>
  </si>
  <si>
    <t>Полезный отпуск для населения:</t>
  </si>
  <si>
    <t>ПО.население.I</t>
  </si>
  <si>
    <t>L21_1</t>
  </si>
  <si>
    <t>13.1</t>
  </si>
  <si>
    <t>I полугодие: объём реализации по населению</t>
  </si>
  <si>
    <t>тариф.население.I</t>
  </si>
  <si>
    <t>L21_2</t>
  </si>
  <si>
    <t>13.2</t>
  </si>
  <si>
    <t>I полугодие: тариф для населения</t>
  </si>
  <si>
    <t>ПО.население.II</t>
  </si>
  <si>
    <t>L21_3</t>
  </si>
  <si>
    <t>13.3</t>
  </si>
  <si>
    <t>II полугодие: объём реализации по населению</t>
  </si>
  <si>
    <t>тариф.население.II</t>
  </si>
  <si>
    <t>L21_4</t>
  </si>
  <si>
    <t>13.4</t>
  </si>
  <si>
    <t>II полугодие: тариф для населения</t>
  </si>
  <si>
    <t>Комментарии и обоснования к разделу</t>
  </si>
  <si>
    <t xml:space="preserve">Расшифровка по статьям затрат и прибыли (URL-ссылка: </t>
  </si>
  <si>
    <t>Добавить комментарий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</si>
</sst>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9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9"/>
      <name val="Tahoma"/>
      <family val="2"/>
      <charset val="204"/>
    </font>
    <font>
      <sz val="8"/>
      <name val="Tahoma"/>
      <family val="2"/>
      <charset val="204"/>
    </font>
    <font>
      <b/>
      <sz val="9"/>
      <color theme="1"/>
      <name val="Tahoma"/>
      <family val="2"/>
      <charset val="204"/>
    </font>
    <font>
      <b/>
      <sz val="8"/>
      <color theme="1"/>
      <name val="Tahoma"/>
      <family val="2"/>
      <charset val="204"/>
    </font>
    <font>
      <sz val="9"/>
      <color theme="0"/>
      <name val="Tahoma"/>
      <family val="2"/>
      <charset val="204"/>
    </font>
    <font>
      <b/>
      <sz val="9"/>
      <name val="Tahoma"/>
      <family val="2"/>
      <charset val="204"/>
    </font>
    <font>
      <sz val="8"/>
      <color rgb="FF0070C0"/>
      <name val="Tahoma"/>
      <family val="2"/>
      <charset val="204"/>
    </font>
    <font>
      <sz val="11"/>
      <color indexed="22"/>
      <name val="Wingdings 2"/>
      <family val="1"/>
      <charset val="2"/>
    </font>
    <font>
      <sz val="12"/>
      <color theme="1"/>
      <name val="Tahoma"/>
      <family val="2"/>
      <charset val="204"/>
    </font>
    <font>
      <b/>
      <sz val="9"/>
      <color indexed="62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7EA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lightDown">
        <fgColor indexed="22"/>
      </patternFill>
    </fill>
    <fill>
      <patternFill patternType="solid">
        <fgColor indexed="29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97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 wrapText="1"/>
    </xf>
    <xf numFmtId="0" fontId="3" fillId="0" borderId="0" xfId="2" applyFont="1" applyAlignment="1">
      <alignment vertical="center"/>
    </xf>
    <xf numFmtId="0" fontId="3" fillId="0" borderId="0" xfId="3" applyFont="1"/>
    <xf numFmtId="0" fontId="5" fillId="0" borderId="0" xfId="1" applyFont="1" applyAlignment="1">
      <alignment horizontal="left" vertical="center"/>
    </xf>
    <xf numFmtId="0" fontId="6" fillId="0" borderId="0" xfId="4" applyFont="1" applyAlignment="1">
      <alignment vertical="center"/>
    </xf>
    <xf numFmtId="49" fontId="7" fillId="0" borderId="1" xfId="1" quotePrefix="1" applyNumberFormat="1" applyFont="1" applyBorder="1" applyAlignment="1">
      <alignment horizontal="left" vertical="center" indent="1"/>
    </xf>
    <xf numFmtId="49" fontId="8" fillId="0" borderId="1" xfId="1" applyNumberFormat="1" applyFont="1" applyBorder="1" applyAlignment="1">
      <alignment vertical="center"/>
    </xf>
    <xf numFmtId="49" fontId="8" fillId="0" borderId="0" xfId="1" applyNumberFormat="1" applyFont="1" applyAlignment="1">
      <alignment horizontal="left" vertical="center" wrapText="1" indent="4"/>
    </xf>
    <xf numFmtId="0" fontId="6" fillId="2" borderId="2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49" fontId="3" fillId="0" borderId="0" xfId="2" applyNumberFormat="1" applyFont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2" applyFont="1"/>
    <xf numFmtId="0" fontId="9" fillId="3" borderId="5" xfId="0" applyFont="1" applyFill="1" applyBorder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0" fontId="3" fillId="0" borderId="0" xfId="2" applyFont="1" applyAlignment="1">
      <alignment horizontal="left" vertical="center"/>
    </xf>
    <xf numFmtId="0" fontId="8" fillId="0" borderId="0" xfId="1" applyFont="1" applyAlignment="1">
      <alignment vertical="center" wrapText="1"/>
    </xf>
    <xf numFmtId="0" fontId="2" fillId="0" borderId="0" xfId="1" applyFont="1" applyAlignment="1">
      <alignment horizontal="left" vertical="center" wrapText="1"/>
    </xf>
    <xf numFmtId="49" fontId="10" fillId="0" borderId="2" xfId="1" applyNumberFormat="1" applyFont="1" applyBorder="1" applyAlignment="1">
      <alignment horizontal="center" vertical="center" wrapText="1"/>
    </xf>
    <xf numFmtId="0" fontId="10" fillId="0" borderId="2" xfId="1" applyFont="1" applyBorder="1" applyAlignment="1">
      <alignment vertical="center" wrapText="1"/>
    </xf>
    <xf numFmtId="0" fontId="10" fillId="0" borderId="2" xfId="1" applyFont="1" applyBorder="1" applyAlignment="1">
      <alignment horizontal="center" vertical="center" wrapText="1"/>
    </xf>
    <xf numFmtId="4" fontId="7" fillId="4" borderId="2" xfId="1" applyNumberFormat="1" applyFont="1" applyFill="1" applyBorder="1" applyAlignment="1">
      <alignment horizontal="right" vertical="center"/>
    </xf>
    <xf numFmtId="4" fontId="7" fillId="5" borderId="2" xfId="1" applyNumberFormat="1" applyFont="1" applyFill="1" applyBorder="1" applyAlignment="1" applyProtection="1">
      <alignment horizontal="right" vertical="center"/>
      <protection locked="0"/>
    </xf>
    <xf numFmtId="49" fontId="3" fillId="5" borderId="3" xfId="2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left" vertical="center" wrapText="1" indent="1"/>
    </xf>
    <xf numFmtId="0" fontId="3" fillId="0" borderId="2" xfId="1" applyFont="1" applyBorder="1" applyAlignment="1">
      <alignment horizontal="center" vertical="center"/>
    </xf>
    <xf numFmtId="164" fontId="3" fillId="5" borderId="2" xfId="1" applyNumberFormat="1" applyFont="1" applyFill="1" applyBorder="1" applyAlignment="1" applyProtection="1">
      <alignment horizontal="right" vertical="center"/>
      <protection locked="0"/>
    </xf>
    <xf numFmtId="164" fontId="3" fillId="4" borderId="2" xfId="1" applyNumberFormat="1" applyFont="1" applyFill="1" applyBorder="1" applyAlignment="1">
      <alignment horizontal="right" vertical="center"/>
    </xf>
    <xf numFmtId="4" fontId="3" fillId="4" borderId="2" xfId="1" applyNumberFormat="1" applyFont="1" applyFill="1" applyBorder="1" applyAlignment="1">
      <alignment horizontal="right" vertical="center"/>
    </xf>
    <xf numFmtId="4" fontId="3" fillId="0" borderId="2" xfId="1" applyNumberFormat="1" applyFont="1" applyBorder="1" applyAlignment="1">
      <alignment horizontal="right" vertical="center"/>
    </xf>
    <xf numFmtId="0" fontId="10" fillId="0" borderId="2" xfId="1" applyFont="1" applyBorder="1" applyAlignment="1">
      <alignment horizontal="left" vertical="center" wrapText="1" indent="1"/>
    </xf>
    <xf numFmtId="4" fontId="7" fillId="0" borderId="2" xfId="1" applyNumberFormat="1" applyFont="1" applyBorder="1" applyAlignment="1">
      <alignment horizontal="right" vertical="center"/>
    </xf>
    <xf numFmtId="49" fontId="7" fillId="5" borderId="3" xfId="2" applyNumberFormat="1" applyFont="1" applyFill="1" applyBorder="1" applyAlignment="1" applyProtection="1">
      <alignment horizontal="left" vertical="center" wrapText="1"/>
      <protection locked="0"/>
    </xf>
    <xf numFmtId="0" fontId="3" fillId="0" borderId="2" xfId="1" applyFont="1" applyBorder="1" applyAlignment="1">
      <alignment horizontal="left" vertical="center" wrapText="1" indent="2"/>
    </xf>
    <xf numFmtId="0" fontId="3" fillId="0" borderId="2" xfId="1" applyFont="1" applyBorder="1" applyAlignment="1">
      <alignment horizontal="center" vertical="center" wrapText="1"/>
    </xf>
    <xf numFmtId="0" fontId="11" fillId="0" borderId="0" xfId="1" applyFont="1" applyAlignment="1">
      <alignment vertical="center"/>
    </xf>
    <xf numFmtId="0" fontId="0" fillId="0" borderId="2" xfId="1" applyFont="1" applyBorder="1" applyAlignment="1">
      <alignment horizontal="left" vertical="center" wrapText="1" indent="3"/>
    </xf>
    <xf numFmtId="0" fontId="0" fillId="0" borderId="2" xfId="1" applyFont="1" applyBorder="1" applyAlignment="1">
      <alignment horizontal="center" vertical="center" wrapText="1"/>
    </xf>
    <xf numFmtId="4" fontId="3" fillId="5" borderId="2" xfId="1" applyNumberFormat="1" applyFont="1" applyFill="1" applyBorder="1" applyAlignment="1" applyProtection="1">
      <alignment horizontal="right" vertical="center"/>
      <protection locked="0"/>
    </xf>
    <xf numFmtId="0" fontId="3" fillId="0" borderId="2" xfId="1" applyFont="1" applyBorder="1" applyAlignment="1">
      <alignment horizontal="left" vertical="center" wrapText="1" indent="3"/>
    </xf>
    <xf numFmtId="4" fontId="3" fillId="6" borderId="2" xfId="1" applyNumberFormat="1" applyFont="1" applyFill="1" applyBorder="1" applyAlignment="1">
      <alignment horizontal="right" vertical="center"/>
    </xf>
    <xf numFmtId="0" fontId="3" fillId="0" borderId="0" xfId="5" applyFont="1" applyAlignment="1">
      <alignment horizontal="left" vertical="center"/>
    </xf>
    <xf numFmtId="4" fontId="3" fillId="4" borderId="2" xfId="6" applyNumberFormat="1" applyFont="1" applyFill="1" applyBorder="1" applyAlignment="1">
      <alignment horizontal="right" vertical="center"/>
    </xf>
    <xf numFmtId="0" fontId="0" fillId="0" borderId="2" xfId="1" applyFont="1" applyBorder="1" applyAlignment="1">
      <alignment horizontal="left" vertical="center" wrapText="1" indent="2"/>
    </xf>
    <xf numFmtId="0" fontId="3" fillId="7" borderId="2" xfId="1" applyFont="1" applyFill="1" applyBorder="1" applyAlignment="1">
      <alignment horizontal="left" vertical="center" wrapText="1" indent="3"/>
    </xf>
    <xf numFmtId="0" fontId="8" fillId="0" borderId="0" xfId="1" applyFont="1" applyAlignment="1">
      <alignment vertical="center"/>
    </xf>
    <xf numFmtId="49" fontId="7" fillId="0" borderId="2" xfId="1" applyNumberFormat="1" applyFont="1" applyBorder="1" applyAlignment="1">
      <alignment horizontal="center" vertical="center"/>
    </xf>
    <xf numFmtId="0" fontId="7" fillId="0" borderId="2" xfId="1" applyFont="1" applyBorder="1" applyAlignment="1">
      <alignment horizontal="left" vertical="center" wrapText="1" indent="1"/>
    </xf>
    <xf numFmtId="0" fontId="7" fillId="0" borderId="2" xfId="1" applyFont="1" applyBorder="1" applyAlignment="1">
      <alignment horizontal="center" vertical="center"/>
    </xf>
    <xf numFmtId="4" fontId="7" fillId="6" borderId="2" xfId="1" applyNumberFormat="1" applyFont="1" applyFill="1" applyBorder="1" applyAlignment="1">
      <alignment horizontal="right" vertical="center"/>
    </xf>
    <xf numFmtId="0" fontId="1" fillId="0" borderId="0" xfId="6"/>
    <xf numFmtId="0" fontId="3" fillId="7" borderId="2" xfId="1" applyFont="1" applyFill="1" applyBorder="1" applyAlignment="1">
      <alignment horizontal="center" vertical="center"/>
    </xf>
    <xf numFmtId="49" fontId="3" fillId="0" borderId="3" xfId="2" applyNumberFormat="1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3" fillId="8" borderId="2" xfId="1" applyFont="1" applyFill="1" applyBorder="1" applyAlignment="1" applyProtection="1">
      <alignment horizontal="left" vertical="center" wrapText="1" indent="2"/>
      <protection locked="0"/>
    </xf>
    <xf numFmtId="0" fontId="13" fillId="0" borderId="0" xfId="1" applyFont="1" applyAlignment="1">
      <alignment vertical="center"/>
    </xf>
    <xf numFmtId="0" fontId="14" fillId="9" borderId="6" xfId="0" applyFont="1" applyFill="1" applyBorder="1" applyAlignment="1">
      <alignment horizontal="left" vertical="center" wrapText="1" indent="1"/>
    </xf>
    <xf numFmtId="0" fontId="14" fillId="9" borderId="7" xfId="0" applyFont="1" applyFill="1" applyBorder="1" applyAlignment="1">
      <alignment horizontal="left" vertical="center" wrapText="1" indent="2"/>
    </xf>
    <xf numFmtId="0" fontId="14" fillId="9" borderId="7" xfId="0" applyFont="1" applyFill="1" applyBorder="1" applyAlignment="1">
      <alignment horizontal="left" vertical="center" wrapText="1" indent="1"/>
    </xf>
    <xf numFmtId="0" fontId="14" fillId="9" borderId="8" xfId="0" applyFont="1" applyFill="1" applyBorder="1" applyAlignment="1">
      <alignment horizontal="left" vertical="center" wrapText="1" indent="1"/>
    </xf>
    <xf numFmtId="0" fontId="3" fillId="7" borderId="2" xfId="1" applyFont="1" applyFill="1" applyBorder="1" applyAlignment="1">
      <alignment horizontal="center" vertical="center" wrapText="1"/>
    </xf>
    <xf numFmtId="0" fontId="3" fillId="7" borderId="2" xfId="1" applyFont="1" applyFill="1" applyBorder="1" applyAlignment="1">
      <alignment horizontal="left" vertical="center" wrapText="1" indent="2"/>
    </xf>
    <xf numFmtId="0" fontId="3" fillId="7" borderId="2" xfId="1" applyFont="1" applyFill="1" applyBorder="1" applyAlignment="1">
      <alignment horizontal="left" vertical="center" wrapText="1" indent="1"/>
    </xf>
    <xf numFmtId="4" fontId="0" fillId="5" borderId="2" xfId="1" applyNumberFormat="1" applyFont="1" applyFill="1" applyBorder="1" applyAlignment="1" applyProtection="1">
      <alignment horizontal="right" vertical="center" wrapText="1"/>
      <protection locked="0"/>
    </xf>
    <xf numFmtId="0" fontId="5" fillId="0" borderId="2" xfId="1" applyFont="1" applyBorder="1" applyAlignment="1">
      <alignment horizontal="left" vertical="center" wrapText="1" indent="1"/>
    </xf>
    <xf numFmtId="0" fontId="7" fillId="0" borderId="2" xfId="1" applyFont="1" applyBorder="1" applyAlignment="1">
      <alignment vertical="center" wrapText="1"/>
    </xf>
    <xf numFmtId="4" fontId="3" fillId="5" borderId="2" xfId="6" applyNumberFormat="1" applyFont="1" applyFill="1" applyBorder="1" applyAlignment="1" applyProtection="1">
      <alignment horizontal="right" vertical="center"/>
      <protection locked="0"/>
    </xf>
    <xf numFmtId="0" fontId="3" fillId="0" borderId="2" xfId="1" applyFont="1" applyBorder="1" applyAlignment="1">
      <alignment horizontal="left" vertical="center" wrapText="1"/>
    </xf>
    <xf numFmtId="0" fontId="2" fillId="10" borderId="0" xfId="1" applyFont="1" applyFill="1" applyAlignment="1">
      <alignment vertical="center"/>
    </xf>
    <xf numFmtId="0" fontId="7" fillId="0" borderId="2" xfId="1" applyFont="1" applyBorder="1" applyAlignment="1">
      <alignment horizontal="left" vertical="center" wrapText="1"/>
    </xf>
    <xf numFmtId="0" fontId="0" fillId="0" borderId="2" xfId="1" applyFont="1" applyBorder="1" applyAlignment="1">
      <alignment horizontal="left" vertical="center" wrapText="1" indent="1"/>
    </xf>
    <xf numFmtId="0" fontId="0" fillId="7" borderId="2" xfId="1" applyFont="1" applyFill="1" applyBorder="1" applyAlignment="1">
      <alignment horizontal="left" vertical="center" wrapText="1" indent="2"/>
    </xf>
    <xf numFmtId="49" fontId="3" fillId="7" borderId="2" xfId="1" applyNumberFormat="1" applyFont="1" applyFill="1" applyBorder="1" applyAlignment="1">
      <alignment horizontal="center" vertical="center"/>
    </xf>
    <xf numFmtId="4" fontId="7" fillId="6" borderId="2" xfId="6" applyNumberFormat="1" applyFont="1" applyFill="1" applyBorder="1" applyAlignment="1">
      <alignment horizontal="right" vertical="center"/>
    </xf>
    <xf numFmtId="164" fontId="7" fillId="6" borderId="2" xfId="1" applyNumberFormat="1" applyFont="1" applyFill="1" applyBorder="1" applyAlignment="1">
      <alignment horizontal="right" vertical="center"/>
    </xf>
    <xf numFmtId="164" fontId="3" fillId="5" borderId="2" xfId="6" applyNumberFormat="1" applyFont="1" applyFill="1" applyBorder="1" applyAlignment="1" applyProtection="1">
      <alignment horizontal="right" vertical="center"/>
      <protection locked="0"/>
    </xf>
    <xf numFmtId="164" fontId="3" fillId="4" borderId="2" xfId="6" applyNumberFormat="1" applyFont="1" applyFill="1" applyBorder="1" applyAlignment="1">
      <alignment horizontal="right" vertical="center"/>
    </xf>
    <xf numFmtId="49" fontId="0" fillId="0" borderId="2" xfId="1" applyNumberFormat="1" applyFont="1" applyBorder="1" applyAlignment="1">
      <alignment horizontal="center" vertical="center"/>
    </xf>
    <xf numFmtId="0" fontId="0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49" fontId="0" fillId="5" borderId="2" xfId="1" applyNumberFormat="1" applyFont="1" applyFill="1" applyBorder="1" applyAlignment="1" applyProtection="1">
      <alignment horizontal="left" vertical="top" wrapText="1"/>
      <protection locked="0"/>
    </xf>
    <xf numFmtId="49" fontId="5" fillId="11" borderId="2" xfId="1" applyNumberFormat="1" applyFont="1" applyFill="1" applyBorder="1" applyAlignment="1">
      <alignment horizontal="left" vertical="top" wrapText="1"/>
    </xf>
    <xf numFmtId="0" fontId="14" fillId="9" borderId="6" xfId="0" applyFont="1" applyFill="1" applyBorder="1" applyAlignment="1">
      <alignment vertical="center"/>
    </xf>
    <xf numFmtId="0" fontId="14" fillId="9" borderId="7" xfId="0" applyFont="1" applyFill="1" applyBorder="1" applyAlignment="1">
      <alignment vertical="center"/>
    </xf>
    <xf numFmtId="0" fontId="3" fillId="9" borderId="7" xfId="2" applyFont="1" applyFill="1" applyBorder="1" applyAlignment="1">
      <alignment vertical="center" wrapText="1"/>
    </xf>
    <xf numFmtId="0" fontId="3" fillId="9" borderId="8" xfId="2" applyFont="1" applyFill="1" applyBorder="1" applyAlignment="1">
      <alignment vertical="center" wrapText="1"/>
    </xf>
  </cellXfs>
  <cellStyles count="7">
    <cellStyle name="Обычный" xfId="0" builtinId="0"/>
    <cellStyle name="Обычный 11 4 3 3 2 3 3" xfId="1" xr:uid="{EA193113-80C0-4FB0-8428-AE4DA2FC4EC6}"/>
    <cellStyle name="Обычный 11 4 3 3 2 3 3 2" xfId="6" xr:uid="{06AFADFE-8E60-421C-9892-E130BF26B17D}"/>
    <cellStyle name="Обычный 12 3 2 2 3" xfId="2" xr:uid="{27A491FB-1E3A-41DB-9C24-4F9AE3B5D460}"/>
    <cellStyle name="Обычный 2 15" xfId="4" xr:uid="{B614A58B-FCE4-4621-B4A1-FD33FF1E57D5}"/>
    <cellStyle name="Обычный 2 2" xfId="3" xr:uid="{0C923531-BE85-4FA8-9D38-F7CF1F44B946}"/>
    <cellStyle name="Обычный 4 2" xfId="5" xr:uid="{5C5BA1F5-AD30-42F2-9045-1BB5B437DA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28575</xdr:colOff>
      <xdr:row>10</xdr:row>
      <xdr:rowOff>28575</xdr:rowOff>
    </xdr:from>
    <xdr:to>
      <xdr:col>11</xdr:col>
      <xdr:colOff>68927</xdr:colOff>
      <xdr:row>11</xdr:row>
      <xdr:rowOff>126075</xdr:rowOff>
    </xdr:to>
    <xdr:pic macro="[1]!modList00.FREEZE_PANES">
      <xdr:nvPicPr>
        <xdr:cNvPr id="2" name="FREEZE_PANES_O16" descr="Без имени-1">
          <a:extLst>
            <a:ext uri="{FF2B5EF4-FFF2-40B4-BE49-F238E27FC236}">
              <a16:creationId xmlns:a16="http://schemas.microsoft.com/office/drawing/2014/main" id="{7E907678-3A2B-4D6F-A30F-C2FD9D8946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288002" cy="28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&#1050;&#1091;&#1083;&#1077;&#1096;&#1086;&#1074;&#1072;\&#1056;&#1072;&#1073;&#1086;&#1090;&#1072;\&#1058;&#1072;&#1088;&#1080;&#1092;&#1085;&#1072;&#1103;%20&#1082;&#1072;&#1084;&#1087;&#1072;&#1085;&#1080;&#1103;%202025\&#1050;&#1080;&#1088;&#1086;&#1074;&#1086;-&#1063;&#1077;&#1087;&#1077;&#1094;&#1082;&#1080;&#1081;\&#1055;&#1072;&#1089;&#1077;&#1075;&#1086;&#1074;&#1086;\&#1055;&#1072;&#1089;&#1077;&#1075;&#1086;&#1074;&#1086;,%20&#1041;&#1091;&#1088;&#1084;&#1072;&#1082;&#1080;&#1085;&#1086;%202025-2029\!&#1055;&#1056;&#1040;&#1042;&#1051;&#1045;&#1053;&#1048;&#1045;\EXPERT.VSVO.INDEX%20&#1055;&#1072;&#1089;&#1077;&#1075;&#1086;&#1074;&#1086;,%20&#1041;&#1091;&#1088;&#1084;&#1072;&#1082;&#1080;&#1085;&#1086;%20&#1042;&#1057;+&#1042;&#1054;%202025-2029.xlsb" TargetMode="External"/><Relationship Id="rId1" Type="http://schemas.openxmlformats.org/officeDocument/2006/relationships/externalLinkPath" Target="EXPERT.VSVO.INDEX%20&#1055;&#1072;&#1089;&#1077;&#1075;&#1086;&#1074;&#1086;,%20&#1041;&#1091;&#1088;&#1084;&#1072;&#1082;&#1080;&#1085;&#1086;%20&#1042;&#1057;+&#1042;&#1054;%202025-2029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odList00"/>
      <sheetName val="modPreload"/>
      <sheetName val="modProvGeneralProc"/>
      <sheetName val="modList02"/>
      <sheetName val="modfrmReestrSource"/>
      <sheetName val="modHTTP"/>
      <sheetName val="modReestr"/>
      <sheetName val="modProv"/>
      <sheetName val="modfrmRegion"/>
      <sheetName val="Инструкция"/>
      <sheetName val="Лог обновления"/>
      <sheetName val="Пояснения"/>
      <sheetName val="Список листов"/>
      <sheetName val="Общие сведения"/>
      <sheetName val="Список территорий"/>
      <sheetName val="Список объектов"/>
      <sheetName val="Сценарии"/>
      <sheetName val="Баланс"/>
      <sheetName val="Реагенты"/>
      <sheetName val="ЭЭ"/>
      <sheetName val="Амортизация"/>
      <sheetName val="Аренда"/>
      <sheetName val="Покупка"/>
      <sheetName val="ФОТ"/>
      <sheetName val="Административные"/>
      <sheetName val="Сбытовые расходы ГО"/>
      <sheetName val="Налоги"/>
      <sheetName val="ИП + источники"/>
      <sheetName val="Экономия_корр"/>
      <sheetName val="Плата за негативное возд"/>
      <sheetName val="Корректировка НВВ"/>
      <sheetName val="Калькуляция"/>
      <sheetName val="ТМ"/>
      <sheetName val="ДПР"/>
      <sheetName val="ДПР (концессии)"/>
      <sheetName val="Комментарии"/>
      <sheetName val="Проверка"/>
      <sheetName val="et_union"/>
      <sheetName val="TEHSHEET"/>
      <sheetName val="REESTR_TARIFF"/>
      <sheetName val="REESTR_OBJECT"/>
      <sheetName val="modList11"/>
      <sheetName val="REESTR_MO"/>
      <sheetName val="REESTR_ORG"/>
      <sheetName val="DICTIONARIES"/>
      <sheetName val="modfrmSelectTariff"/>
      <sheetName val="modCheckCyan"/>
      <sheetName val="modfrmActivity"/>
      <sheetName val="modfrmCheckUpdates"/>
      <sheetName val="modUpdTemplMain"/>
      <sheetName val="modThisWorkbook"/>
      <sheetName val="modInstruction"/>
      <sheetName val="AllSheetsInThisWorkbook"/>
      <sheetName val="modHyp"/>
      <sheetName val="modfrmReestr"/>
      <sheetName val="modfrmDPR"/>
      <sheetName val="modfrmSelectTemplate"/>
      <sheetName val="modList01"/>
      <sheetName val="modList05"/>
      <sheetName val="modList06"/>
      <sheetName val="modList09"/>
      <sheetName val="modList10"/>
      <sheetName val="modList16"/>
      <sheetName val="modList18"/>
      <sheetName val="modList19"/>
      <sheetName val="modList20"/>
      <sheetName val="modList21"/>
      <sheetName val="modList15"/>
      <sheetName val="modList17"/>
    </sheetNames>
    <definedNames>
      <definedName name="modList00.FREEZE_PAN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8">
          <cell r="H8">
            <v>2025</v>
          </cell>
        </row>
        <row r="9">
          <cell r="J9">
            <v>2029</v>
          </cell>
        </row>
        <row r="17">
          <cell r="O17" t="str">
            <v>Кировская область / 2025 / ООО "Пасегово" (ИНН:4312035888, КПП:431201001) / ДПР: 2025-2029</v>
          </cell>
        </row>
        <row r="41">
          <cell r="H41" t="str">
            <v>нет</v>
          </cell>
        </row>
        <row r="121">
          <cell r="D121" t="str">
            <v>0</v>
          </cell>
        </row>
        <row r="122">
          <cell r="D122" t="str">
            <v>1</v>
          </cell>
          <cell r="H122" t="str">
            <v>Водоснабжение</v>
          </cell>
          <cell r="J122" t="str">
            <v>Тариф 1 (Водоснабжение) - тариф на питьевую воду</v>
          </cell>
          <cell r="N122" t="str">
            <v>одноставочный</v>
          </cell>
        </row>
        <row r="123">
          <cell r="H123" t="str">
            <v>ХВС.43.26372654.0005</v>
          </cell>
        </row>
        <row r="124">
          <cell r="H124" t="str">
            <v>тариф на питьевую воду</v>
          </cell>
        </row>
        <row r="125">
          <cell r="H125" t="str">
            <v>одноставочный</v>
          </cell>
        </row>
        <row r="126">
          <cell r="H126" t="str">
            <v>Производство (подъём / добыча) воды :: Очистка воды :: Транспортировка воды :: Сбыт (распределение) воды</v>
          </cell>
        </row>
        <row r="127">
          <cell r="H127" t="str">
            <v>питьевая вода</v>
          </cell>
        </row>
        <row r="132">
          <cell r="H132" t="str">
            <v>индексации</v>
          </cell>
        </row>
        <row r="133">
          <cell r="H133">
            <v>2025</v>
          </cell>
        </row>
        <row r="134">
          <cell r="H134">
            <v>5</v>
          </cell>
        </row>
        <row r="135">
          <cell r="D135" t="str">
            <v>2</v>
          </cell>
          <cell r="H135" t="str">
            <v>Водоотведение</v>
          </cell>
          <cell r="J135" t="str">
            <v>Тариф 2 (Водоотведение) - тариф на водоотведение</v>
          </cell>
          <cell r="N135" t="str">
            <v>одноставочный</v>
          </cell>
        </row>
        <row r="136">
          <cell r="H136" t="str">
            <v>ВО.43.26372654.0004</v>
          </cell>
        </row>
        <row r="137">
          <cell r="H137" t="str">
            <v>тариф на водоотведение</v>
          </cell>
        </row>
        <row r="138">
          <cell r="H138" t="str">
            <v>одноставочный</v>
          </cell>
        </row>
        <row r="139">
          <cell r="H139" t="str">
            <v>Приём сточных вод :: Очистка сточных вод :: Транспортировка сточных вод</v>
          </cell>
        </row>
        <row r="140">
          <cell r="H140" t="str">
            <v>без дифференциации</v>
          </cell>
        </row>
        <row r="142">
          <cell r="H142" t="str">
            <v/>
          </cell>
        </row>
        <row r="143">
          <cell r="H143" t="str">
            <v/>
          </cell>
        </row>
        <row r="144">
          <cell r="H144" t="str">
            <v/>
          </cell>
        </row>
        <row r="145">
          <cell r="H145" t="str">
            <v>индексации</v>
          </cell>
        </row>
        <row r="146">
          <cell r="H146">
            <v>2025</v>
          </cell>
        </row>
        <row r="147">
          <cell r="H147">
            <v>5</v>
          </cell>
        </row>
      </sheetData>
      <sheetData sheetId="14"/>
      <sheetData sheetId="15"/>
      <sheetData sheetId="16">
        <row r="3">
          <cell r="O3" t="str">
            <v>2023Принято органом регулирования</v>
          </cell>
          <cell r="P3" t="str">
            <v>2023Факт по данным организации</v>
          </cell>
          <cell r="Q3" t="str">
            <v>2023Факт, принятый органом регулирования</v>
          </cell>
          <cell r="R3" t="str">
            <v>2023Комментарии</v>
          </cell>
          <cell r="S3" t="str">
            <v>2024Принято органом регулирования</v>
          </cell>
          <cell r="T3" t="str">
            <v>2025Предложение организации</v>
          </cell>
          <cell r="U3" t="str">
            <v>2025Принято органом регулирования</v>
          </cell>
          <cell r="V3" t="str">
            <v>2025% роста / снижения</v>
          </cell>
          <cell r="W3" t="str">
            <v>2025Отклонение (принято органом регулирования - заявлено организацией)</v>
          </cell>
          <cell r="X3" t="str">
            <v>2025Комментарии</v>
          </cell>
          <cell r="Y3" t="str">
            <v>2026Предложение организации</v>
          </cell>
          <cell r="Z3" t="str">
            <v>2026Принято органом регулирования</v>
          </cell>
          <cell r="AA3" t="str">
            <v>2027Предложение организации</v>
          </cell>
          <cell r="AB3" t="str">
            <v>2027Принято органом регулирования</v>
          </cell>
          <cell r="AC3" t="str">
            <v>2028Предложение организации</v>
          </cell>
          <cell r="AD3" t="str">
            <v>2028Принято органом регулирования</v>
          </cell>
          <cell r="AE3" t="str">
            <v>2029Предложение организации</v>
          </cell>
          <cell r="AF3" t="str">
            <v>2029Принято органом регулирования</v>
          </cell>
          <cell r="AG3" t="str">
            <v>2030Предложение организации</v>
          </cell>
          <cell r="AH3" t="str">
            <v>2030Принято органом регулирования</v>
          </cell>
          <cell r="AI3" t="str">
            <v>2031Предложение организации</v>
          </cell>
          <cell r="AJ3" t="str">
            <v>2031Принято органом регулирования</v>
          </cell>
          <cell r="AK3" t="str">
            <v>2032Предложение организации</v>
          </cell>
          <cell r="AL3" t="str">
            <v>2032Принято органом регулирования</v>
          </cell>
          <cell r="AM3" t="str">
            <v>2033Предложение организации</v>
          </cell>
          <cell r="AN3" t="str">
            <v>2033Принято органом регулирования</v>
          </cell>
          <cell r="AO3" t="str">
            <v>2034Предложение организации</v>
          </cell>
          <cell r="AP3" t="str">
            <v>2034Принято органом регулирования</v>
          </cell>
        </row>
        <row r="15">
          <cell r="A15" t="str">
            <v>t</v>
          </cell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Комментарии</v>
          </cell>
          <cell r="S15" t="str">
            <v>Принято органом регулирования</v>
          </cell>
          <cell r="T15" t="str">
            <v>Предложение организации</v>
          </cell>
          <cell r="U15" t="str">
            <v>Принято органом регулирования</v>
          </cell>
          <cell r="V15" t="str">
            <v>% роста / снижения</v>
          </cell>
          <cell r="W15" t="str">
            <v>Отклонение (принято органом регулирования - заявлено организацией)</v>
          </cell>
          <cell r="X15" t="str">
            <v>Комментарии</v>
          </cell>
          <cell r="Y15" t="str">
            <v>Предложение организации</v>
          </cell>
          <cell r="Z15" t="str">
            <v>Принято органом регулирования</v>
          </cell>
          <cell r="AA15" t="str">
            <v>Предложение организации</v>
          </cell>
          <cell r="AB15" t="str">
            <v>Принято органом регулирования</v>
          </cell>
          <cell r="AC15" t="str">
            <v>Предложение организации</v>
          </cell>
          <cell r="AD15" t="str">
            <v>Принято органом регулирования</v>
          </cell>
          <cell r="AE15" t="str">
            <v>Предложение организации</v>
          </cell>
          <cell r="AF15" t="str">
            <v>Принято органом регулирования</v>
          </cell>
          <cell r="AG15" t="str">
            <v>Предложение организации</v>
          </cell>
          <cell r="AH15" t="str">
            <v>Принято органом регулирования</v>
          </cell>
          <cell r="AI15" t="str">
            <v>Предложение организации</v>
          </cell>
          <cell r="AJ15" t="str">
            <v>Принято органом регулирования</v>
          </cell>
          <cell r="AK15" t="str">
            <v>Предложение организации</v>
          </cell>
          <cell r="AL15" t="str">
            <v>Принято органом регулирования</v>
          </cell>
          <cell r="AM15" t="str">
            <v>Предложение организации</v>
          </cell>
          <cell r="AN15" t="str">
            <v>Принято органом регулирования</v>
          </cell>
          <cell r="AO15" t="str">
            <v>Предложение организации</v>
          </cell>
          <cell r="AP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B17" t="str">
            <v>ИОР</v>
          </cell>
          <cell r="S17">
            <v>1</v>
          </cell>
          <cell r="T17">
            <v>1</v>
          </cell>
          <cell r="U17">
            <v>1</v>
          </cell>
          <cell r="Y17">
            <v>1</v>
          </cell>
          <cell r="Z17">
            <v>1</v>
          </cell>
          <cell r="AA17">
            <v>1</v>
          </cell>
          <cell r="AB17">
            <v>1</v>
          </cell>
          <cell r="AC17">
            <v>1</v>
          </cell>
          <cell r="AD17">
            <v>1</v>
          </cell>
          <cell r="AE17">
            <v>1</v>
          </cell>
          <cell r="AF17">
            <v>1</v>
          </cell>
          <cell r="AG17">
            <v>1</v>
          </cell>
          <cell r="AH17">
            <v>1</v>
          </cell>
          <cell r="AI17">
            <v>1</v>
          </cell>
          <cell r="AJ17">
            <v>1</v>
          </cell>
          <cell r="AK17">
            <v>1</v>
          </cell>
          <cell r="AL17">
            <v>1</v>
          </cell>
          <cell r="AM17">
            <v>1</v>
          </cell>
          <cell r="AN17">
            <v>1</v>
          </cell>
          <cell r="AO17">
            <v>1</v>
          </cell>
          <cell r="AP17">
            <v>1</v>
          </cell>
        </row>
        <row r="18">
          <cell r="A18" t="str">
            <v>1</v>
          </cell>
          <cell r="B18" t="str">
            <v>ИЭР</v>
          </cell>
          <cell r="V18">
            <v>0</v>
          </cell>
          <cell r="W18">
            <v>0</v>
          </cell>
        </row>
        <row r="19">
          <cell r="A19" t="str">
            <v>1</v>
          </cell>
          <cell r="B19" t="str">
            <v>ИПЦ</v>
          </cell>
          <cell r="V19">
            <v>0</v>
          </cell>
          <cell r="W19">
            <v>0</v>
          </cell>
        </row>
        <row r="20">
          <cell r="A20" t="str">
            <v>1</v>
          </cell>
          <cell r="V20">
            <v>0</v>
          </cell>
          <cell r="W20">
            <v>0</v>
          </cell>
        </row>
        <row r="21">
          <cell r="A21" t="str">
            <v>1</v>
          </cell>
          <cell r="B21" t="str">
            <v>ИКА</v>
          </cell>
          <cell r="V21">
            <v>0</v>
          </cell>
          <cell r="W21">
            <v>0</v>
          </cell>
        </row>
        <row r="22">
          <cell r="A22" t="str">
            <v>1</v>
          </cell>
        </row>
        <row r="23">
          <cell r="A23" t="str">
            <v>1</v>
          </cell>
          <cell r="B23" t="str">
            <v>СВФОТ</v>
          </cell>
          <cell r="P23">
            <v>21.1311</v>
          </cell>
          <cell r="T23">
            <v>22</v>
          </cell>
          <cell r="V23">
            <v>0</v>
          </cell>
          <cell r="W23">
            <v>-22</v>
          </cell>
        </row>
        <row r="24">
          <cell r="A24" t="str">
            <v>1</v>
          </cell>
          <cell r="V24">
            <v>0</v>
          </cell>
          <cell r="W24">
            <v>0</v>
          </cell>
        </row>
        <row r="25">
          <cell r="A25" t="str">
            <v>1</v>
          </cell>
        </row>
        <row r="26">
          <cell r="A26" t="str">
            <v>1</v>
          </cell>
          <cell r="V26">
            <v>0</v>
          </cell>
          <cell r="W26">
            <v>0</v>
          </cell>
        </row>
        <row r="27">
          <cell r="A27" t="str">
            <v>1</v>
          </cell>
          <cell r="V27">
            <v>0</v>
          </cell>
          <cell r="W27">
            <v>0</v>
          </cell>
        </row>
        <row r="28">
          <cell r="A28" t="str">
            <v>1</v>
          </cell>
          <cell r="V28">
            <v>0</v>
          </cell>
          <cell r="W28">
            <v>0</v>
          </cell>
        </row>
        <row r="29">
          <cell r="A29" t="str">
            <v>1</v>
          </cell>
          <cell r="V29">
            <v>0</v>
          </cell>
          <cell r="W29">
            <v>0</v>
          </cell>
        </row>
        <row r="30">
          <cell r="A30" t="str">
            <v>1</v>
          </cell>
          <cell r="V30">
            <v>0</v>
          </cell>
          <cell r="W30">
            <v>0</v>
          </cell>
        </row>
        <row r="31">
          <cell r="A31" t="str">
            <v>1</v>
          </cell>
          <cell r="V31">
            <v>0</v>
          </cell>
          <cell r="W31">
            <v>0</v>
          </cell>
        </row>
        <row r="32">
          <cell r="A32" t="str">
            <v>1</v>
          </cell>
          <cell r="V32">
            <v>0</v>
          </cell>
          <cell r="W32">
            <v>0</v>
          </cell>
        </row>
        <row r="33">
          <cell r="A33" t="str">
            <v>1</v>
          </cell>
          <cell r="V33">
            <v>0</v>
          </cell>
          <cell r="W33">
            <v>0</v>
          </cell>
        </row>
        <row r="34">
          <cell r="A34" t="str">
            <v>2</v>
          </cell>
        </row>
        <row r="35">
          <cell r="A35" t="str">
            <v>2</v>
          </cell>
          <cell r="B35" t="str">
            <v>ИОР</v>
          </cell>
          <cell r="S35">
            <v>1</v>
          </cell>
          <cell r="T35">
            <v>1</v>
          </cell>
          <cell r="U35">
            <v>1</v>
          </cell>
          <cell r="Y35">
            <v>1</v>
          </cell>
          <cell r="Z35">
            <v>1</v>
          </cell>
          <cell r="AA35">
            <v>1</v>
          </cell>
          <cell r="AB35">
            <v>1</v>
          </cell>
          <cell r="AC35">
            <v>1</v>
          </cell>
          <cell r="AD35">
            <v>1</v>
          </cell>
          <cell r="AE35">
            <v>1</v>
          </cell>
          <cell r="AF35">
            <v>1</v>
          </cell>
          <cell r="AG35">
            <v>1</v>
          </cell>
          <cell r="AH35">
            <v>1</v>
          </cell>
          <cell r="AI35">
            <v>1</v>
          </cell>
          <cell r="AJ35">
            <v>1</v>
          </cell>
          <cell r="AK35">
            <v>1</v>
          </cell>
          <cell r="AL35">
            <v>1</v>
          </cell>
          <cell r="AM35">
            <v>1</v>
          </cell>
          <cell r="AN35">
            <v>1</v>
          </cell>
          <cell r="AO35">
            <v>1</v>
          </cell>
          <cell r="AP35">
            <v>1</v>
          </cell>
        </row>
        <row r="36">
          <cell r="A36" t="str">
            <v>2</v>
          </cell>
          <cell r="B36" t="str">
            <v>ИЭР</v>
          </cell>
          <cell r="V36">
            <v>0</v>
          </cell>
          <cell r="W36">
            <v>0</v>
          </cell>
        </row>
        <row r="37">
          <cell r="A37" t="str">
            <v>2</v>
          </cell>
          <cell r="B37" t="str">
            <v>ИПЦ</v>
          </cell>
          <cell r="V37">
            <v>0</v>
          </cell>
          <cell r="W37">
            <v>0</v>
          </cell>
        </row>
        <row r="38">
          <cell r="A38" t="str">
            <v>2</v>
          </cell>
          <cell r="V38">
            <v>0</v>
          </cell>
          <cell r="W38">
            <v>0</v>
          </cell>
        </row>
        <row r="39">
          <cell r="A39" t="str">
            <v>2</v>
          </cell>
          <cell r="B39" t="str">
            <v>ИКА</v>
          </cell>
          <cell r="V39">
            <v>0</v>
          </cell>
          <cell r="W39">
            <v>0</v>
          </cell>
        </row>
        <row r="40">
          <cell r="A40" t="str">
            <v>2</v>
          </cell>
        </row>
        <row r="41">
          <cell r="A41" t="str">
            <v>2</v>
          </cell>
          <cell r="B41" t="str">
            <v>СВФОТ</v>
          </cell>
          <cell r="P41">
            <v>21.337</v>
          </cell>
          <cell r="T41">
            <v>22</v>
          </cell>
          <cell r="V41">
            <v>0</v>
          </cell>
          <cell r="W41">
            <v>-22</v>
          </cell>
        </row>
        <row r="42">
          <cell r="A42" t="str">
            <v>2</v>
          </cell>
          <cell r="V42">
            <v>0</v>
          </cell>
          <cell r="W42">
            <v>0</v>
          </cell>
        </row>
        <row r="43">
          <cell r="A43" t="str">
            <v>2</v>
          </cell>
        </row>
        <row r="44">
          <cell r="A44" t="str">
            <v>2</v>
          </cell>
          <cell r="V44">
            <v>0</v>
          </cell>
          <cell r="W44">
            <v>0</v>
          </cell>
        </row>
        <row r="45">
          <cell r="A45" t="str">
            <v>2</v>
          </cell>
          <cell r="V45">
            <v>0</v>
          </cell>
          <cell r="W45">
            <v>0</v>
          </cell>
        </row>
        <row r="46">
          <cell r="A46" t="str">
            <v>2</v>
          </cell>
          <cell r="V46">
            <v>0</v>
          </cell>
          <cell r="W46">
            <v>0</v>
          </cell>
        </row>
        <row r="47">
          <cell r="A47" t="str">
            <v>2</v>
          </cell>
          <cell r="V47">
            <v>0</v>
          </cell>
          <cell r="W47">
            <v>0</v>
          </cell>
        </row>
        <row r="48">
          <cell r="A48" t="str">
            <v>2</v>
          </cell>
          <cell r="V48">
            <v>0</v>
          </cell>
          <cell r="W48">
            <v>0</v>
          </cell>
        </row>
        <row r="49">
          <cell r="A49" t="str">
            <v>2</v>
          </cell>
          <cell r="V49">
            <v>0</v>
          </cell>
          <cell r="W49">
            <v>0</v>
          </cell>
        </row>
        <row r="50">
          <cell r="A50" t="str">
            <v>2</v>
          </cell>
          <cell r="V50">
            <v>0</v>
          </cell>
          <cell r="W50">
            <v>0</v>
          </cell>
        </row>
        <row r="51">
          <cell r="A51" t="str">
            <v>2</v>
          </cell>
          <cell r="V51">
            <v>0</v>
          </cell>
          <cell r="W51">
            <v>0</v>
          </cell>
        </row>
        <row r="52">
          <cell r="A52" t="str">
            <v>t</v>
          </cell>
        </row>
      </sheetData>
      <sheetData sheetId="17">
        <row r="16">
          <cell r="O16" t="str">
            <v>Принято органом регулирования</v>
          </cell>
          <cell r="P16" t="str">
            <v>Факт по данным организации</v>
          </cell>
          <cell r="Q16" t="str">
            <v>Факт, принятый органом регулирования</v>
          </cell>
          <cell r="R16" t="str">
            <v>Принято органом регулирования</v>
          </cell>
          <cell r="S16" t="str">
            <v>Предложение организации</v>
          </cell>
          <cell r="T16" t="str">
            <v>Предложение организации</v>
          </cell>
          <cell r="U16" t="str">
            <v>Предложение организации</v>
          </cell>
          <cell r="V16" t="str">
            <v>Предложение организации</v>
          </cell>
          <cell r="W16" t="str">
            <v>Предложение организации</v>
          </cell>
          <cell r="X16" t="str">
            <v>Предложение организации</v>
          </cell>
          <cell r="Y16" t="str">
            <v>Предложение организации</v>
          </cell>
          <cell r="Z16" t="str">
            <v>Предложение организации</v>
          </cell>
          <cell r="AA16" t="str">
            <v>Предложение организации</v>
          </cell>
          <cell r="AB16" t="str">
            <v>Предложение организации</v>
          </cell>
          <cell r="AC16" t="str">
            <v>Принято органом регулирования</v>
          </cell>
          <cell r="AD16" t="str">
            <v>Принято органом регулирования</v>
          </cell>
          <cell r="AE16" t="str">
            <v>Принято органом регулирования</v>
          </cell>
          <cell r="AF16" t="str">
            <v>Принято органом регулирования</v>
          </cell>
          <cell r="AG16" t="str">
            <v>Принято органом регулирования</v>
          </cell>
          <cell r="AH16" t="str">
            <v>Принято органом регулирования</v>
          </cell>
          <cell r="AI16" t="str">
            <v>Принято органом регулирования</v>
          </cell>
          <cell r="AJ16" t="str">
            <v>Принято органом регулирования</v>
          </cell>
          <cell r="AK16" t="str">
            <v>Принято органом регулирования</v>
          </cell>
          <cell r="AL16" t="str">
            <v>Принято органом регулирования</v>
          </cell>
        </row>
        <row r="17">
          <cell r="A17" t="str">
            <v>1</v>
          </cell>
        </row>
        <row r="18">
          <cell r="A18" t="str">
            <v>1</v>
          </cell>
          <cell r="O18" t="str">
            <v>питьевая вода</v>
          </cell>
        </row>
        <row r="19">
          <cell r="A19" t="str">
            <v>1</v>
          </cell>
        </row>
        <row r="20">
          <cell r="A20" t="str">
            <v>1</v>
          </cell>
        </row>
        <row r="21">
          <cell r="A21" t="str">
            <v>1</v>
          </cell>
          <cell r="O21">
            <v>30.35</v>
          </cell>
          <cell r="P21">
            <v>29.046859000000001</v>
          </cell>
          <cell r="Q21">
            <v>29.046859000000001</v>
          </cell>
          <cell r="R21">
            <v>30.35</v>
          </cell>
          <cell r="S21">
            <v>29.046859000000001</v>
          </cell>
          <cell r="T21">
            <v>29.046859000000001</v>
          </cell>
          <cell r="U21">
            <v>29.046859000000001</v>
          </cell>
          <cell r="V21">
            <v>29.046859000000001</v>
          </cell>
          <cell r="W21">
            <v>29.046859000000001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29.046859000000001</v>
          </cell>
          <cell r="AD21">
            <v>29.046859000000001</v>
          </cell>
          <cell r="AE21">
            <v>29.046859000000001</v>
          </cell>
          <cell r="AF21">
            <v>29.046859000000001</v>
          </cell>
          <cell r="AG21">
            <v>29.046859000000001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A22" t="str">
            <v>1</v>
          </cell>
        </row>
        <row r="23">
          <cell r="A23" t="str">
            <v>1</v>
          </cell>
          <cell r="O23">
            <v>30.35</v>
          </cell>
          <cell r="P23">
            <v>29.046859000000001</v>
          </cell>
          <cell r="Q23">
            <v>29.046859000000001</v>
          </cell>
          <cell r="R23">
            <v>30.35</v>
          </cell>
          <cell r="S23">
            <v>29.046859000000001</v>
          </cell>
          <cell r="T23">
            <v>29.046859000000001</v>
          </cell>
          <cell r="U23">
            <v>29.046859000000001</v>
          </cell>
          <cell r="V23">
            <v>29.046859000000001</v>
          </cell>
          <cell r="W23">
            <v>29.046859000000001</v>
          </cell>
          <cell r="AC23">
            <v>29.046859000000001</v>
          </cell>
          <cell r="AD23">
            <v>29.046859000000001</v>
          </cell>
          <cell r="AE23">
            <v>29.046859000000001</v>
          </cell>
          <cell r="AF23">
            <v>29.046859000000001</v>
          </cell>
          <cell r="AG23">
            <v>29.046859000000001</v>
          </cell>
        </row>
        <row r="24">
          <cell r="A24" t="str">
            <v>1</v>
          </cell>
        </row>
        <row r="25">
          <cell r="A25" t="str">
            <v>1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</row>
        <row r="26">
          <cell r="A26" t="str">
            <v>1</v>
          </cell>
        </row>
        <row r="27">
          <cell r="A27" t="str">
            <v>1</v>
          </cell>
        </row>
        <row r="28">
          <cell r="A28" t="str">
            <v>1</v>
          </cell>
        </row>
        <row r="29">
          <cell r="A29" t="str">
            <v>1</v>
          </cell>
        </row>
        <row r="30">
          <cell r="A30" t="str">
            <v>1</v>
          </cell>
          <cell r="O30">
            <v>30.35</v>
          </cell>
          <cell r="P30">
            <v>29.046859000000001</v>
          </cell>
          <cell r="Q30">
            <v>29.046859000000001</v>
          </cell>
          <cell r="R30">
            <v>30.35</v>
          </cell>
          <cell r="S30">
            <v>29.046859000000001</v>
          </cell>
          <cell r="T30">
            <v>29.046859000000001</v>
          </cell>
          <cell r="U30">
            <v>29.046859000000001</v>
          </cell>
          <cell r="V30">
            <v>29.046859000000001</v>
          </cell>
          <cell r="W30">
            <v>29.046859000000001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29.046859000000001</v>
          </cell>
          <cell r="AD30">
            <v>29.046859000000001</v>
          </cell>
          <cell r="AE30">
            <v>29.046859000000001</v>
          </cell>
          <cell r="AF30">
            <v>29.046859000000001</v>
          </cell>
          <cell r="AG30">
            <v>29.046859000000001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A31" t="str">
            <v>1</v>
          </cell>
          <cell r="O31">
            <v>30.35</v>
          </cell>
          <cell r="P31">
            <v>29.046859000000001</v>
          </cell>
          <cell r="Q31">
            <v>29.046859000000001</v>
          </cell>
          <cell r="R31">
            <v>30.35</v>
          </cell>
          <cell r="S31">
            <v>29.046859000000001</v>
          </cell>
          <cell r="T31">
            <v>29.046859000000001</v>
          </cell>
          <cell r="U31">
            <v>29.046859000000001</v>
          </cell>
          <cell r="V31">
            <v>29.046859000000001</v>
          </cell>
          <cell r="W31">
            <v>29.046859000000001</v>
          </cell>
          <cell r="AC31">
            <v>29.046859000000001</v>
          </cell>
          <cell r="AD31">
            <v>29.046859000000001</v>
          </cell>
          <cell r="AE31">
            <v>29.046859000000001</v>
          </cell>
          <cell r="AF31">
            <v>29.046859000000001</v>
          </cell>
          <cell r="AG31">
            <v>29.046859000000001</v>
          </cell>
        </row>
        <row r="32">
          <cell r="A32" t="str">
            <v>1</v>
          </cell>
        </row>
        <row r="33">
          <cell r="A33" t="str">
            <v>1</v>
          </cell>
        </row>
        <row r="34">
          <cell r="A34" t="str">
            <v>1</v>
          </cell>
        </row>
        <row r="35">
          <cell r="A35" t="str">
            <v>1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A36" t="str">
            <v>1</v>
          </cell>
          <cell r="O36">
            <v>30.35</v>
          </cell>
          <cell r="P36">
            <v>29.046859000000001</v>
          </cell>
          <cell r="Q36">
            <v>29.046859000000001</v>
          </cell>
          <cell r="R36">
            <v>30.35</v>
          </cell>
          <cell r="S36">
            <v>29.046859000000001</v>
          </cell>
          <cell r="T36">
            <v>29.046859000000001</v>
          </cell>
          <cell r="U36">
            <v>29.046859000000001</v>
          </cell>
          <cell r="V36">
            <v>29.046859000000001</v>
          </cell>
          <cell r="W36">
            <v>29.046859000000001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29.046859000000001</v>
          </cell>
          <cell r="AD36">
            <v>29.046859000000001</v>
          </cell>
          <cell r="AE36">
            <v>29.046859000000001</v>
          </cell>
          <cell r="AF36">
            <v>29.046859000000001</v>
          </cell>
          <cell r="AG36">
            <v>29.046859000000001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</row>
        <row r="37">
          <cell r="A37" t="str">
            <v>1</v>
          </cell>
          <cell r="B37" t="str">
            <v/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</row>
        <row r="38">
          <cell r="A38" t="str">
            <v>1</v>
          </cell>
        </row>
        <row r="39">
          <cell r="A39" t="str">
            <v>1</v>
          </cell>
        </row>
        <row r="40">
          <cell r="A40" t="str">
            <v>1</v>
          </cell>
        </row>
        <row r="41">
          <cell r="A41" t="str">
            <v>1</v>
          </cell>
          <cell r="B41" t="str">
            <v>ПО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</row>
        <row r="42">
          <cell r="A42" t="str">
            <v>1</v>
          </cell>
        </row>
        <row r="43">
          <cell r="A43" t="str">
            <v>1</v>
          </cell>
        </row>
        <row r="44">
          <cell r="A44" t="str">
            <v>1</v>
          </cell>
          <cell r="B44" t="str">
            <v>ПО</v>
          </cell>
          <cell r="O44">
            <v>30.35</v>
          </cell>
          <cell r="P44">
            <v>29.046859000000001</v>
          </cell>
          <cell r="Q44">
            <v>29.046859000000001</v>
          </cell>
          <cell r="R44">
            <v>30.35</v>
          </cell>
          <cell r="S44">
            <v>29.046859000000001</v>
          </cell>
          <cell r="T44">
            <v>29.046859000000001</v>
          </cell>
          <cell r="U44">
            <v>29.046859000000001</v>
          </cell>
          <cell r="V44">
            <v>29.046859000000001</v>
          </cell>
          <cell r="W44">
            <v>29.046859000000001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29.046859000000001</v>
          </cell>
          <cell r="AD44">
            <v>29.046859000000001</v>
          </cell>
          <cell r="AE44">
            <v>29.046859000000001</v>
          </cell>
          <cell r="AF44">
            <v>29.046859000000001</v>
          </cell>
          <cell r="AG44">
            <v>29.046859000000001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</row>
        <row r="45">
          <cell r="A45" t="str">
            <v>1</v>
          </cell>
          <cell r="O45">
            <v>3.34</v>
          </cell>
          <cell r="P45">
            <v>3.3783899999999996</v>
          </cell>
          <cell r="Q45">
            <v>3.3783899999999996</v>
          </cell>
          <cell r="R45">
            <v>3.34</v>
          </cell>
          <cell r="S45">
            <v>3.3783899999999996</v>
          </cell>
          <cell r="T45">
            <v>3.3783899999999996</v>
          </cell>
          <cell r="U45">
            <v>3.3783899999999996</v>
          </cell>
          <cell r="V45">
            <v>3.3783899999999996</v>
          </cell>
          <cell r="W45">
            <v>3.3783899999999996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3.3783899999999996</v>
          </cell>
          <cell r="AD45">
            <v>3.3783899999999996</v>
          </cell>
          <cell r="AE45">
            <v>3.3783899999999996</v>
          </cell>
          <cell r="AF45">
            <v>3.3783899999999996</v>
          </cell>
          <cell r="AG45">
            <v>3.3783899999999996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A46" t="str">
            <v>1</v>
          </cell>
          <cell r="O46">
            <v>3.34</v>
          </cell>
          <cell r="P46">
            <v>3.3763899999999998</v>
          </cell>
          <cell r="Q46">
            <v>3.3763899999999998</v>
          </cell>
          <cell r="R46">
            <v>3.34</v>
          </cell>
          <cell r="S46">
            <v>3.3763899999999998</v>
          </cell>
          <cell r="T46">
            <v>3.3763899999999998</v>
          </cell>
          <cell r="U46">
            <v>3.3763899999999998</v>
          </cell>
          <cell r="V46">
            <v>3.3763899999999998</v>
          </cell>
          <cell r="W46">
            <v>3.3763899999999998</v>
          </cell>
          <cell r="AC46">
            <v>3.3763899999999998</v>
          </cell>
          <cell r="AD46">
            <v>3.3763899999999998</v>
          </cell>
          <cell r="AE46">
            <v>3.3763899999999998</v>
          </cell>
          <cell r="AF46">
            <v>3.3763899999999998</v>
          </cell>
          <cell r="AG46">
            <v>3.3763899999999998</v>
          </cell>
        </row>
        <row r="47">
          <cell r="A47" t="str">
            <v>1</v>
          </cell>
          <cell r="P47">
            <v>2E-3</v>
          </cell>
          <cell r="Q47">
            <v>2E-3</v>
          </cell>
          <cell r="S47">
            <v>2E-3</v>
          </cell>
          <cell r="T47">
            <v>2E-3</v>
          </cell>
          <cell r="U47">
            <v>2E-3</v>
          </cell>
          <cell r="V47">
            <v>2E-3</v>
          </cell>
          <cell r="W47">
            <v>2E-3</v>
          </cell>
          <cell r="AC47">
            <v>2E-3</v>
          </cell>
          <cell r="AD47">
            <v>2E-3</v>
          </cell>
          <cell r="AE47">
            <v>2E-3</v>
          </cell>
          <cell r="AF47">
            <v>2E-3</v>
          </cell>
          <cell r="AG47">
            <v>2E-3</v>
          </cell>
        </row>
        <row r="48">
          <cell r="A48" t="str">
            <v>1</v>
          </cell>
          <cell r="B48" t="str">
            <v>население</v>
          </cell>
          <cell r="O48">
            <v>25.84</v>
          </cell>
          <cell r="P48">
            <v>25.591469</v>
          </cell>
          <cell r="Q48">
            <v>25.591469</v>
          </cell>
          <cell r="R48">
            <v>25.84</v>
          </cell>
          <cell r="S48">
            <v>25.591469</v>
          </cell>
          <cell r="T48">
            <v>25.591469</v>
          </cell>
          <cell r="U48">
            <v>25.591469</v>
          </cell>
          <cell r="V48">
            <v>25.591469</v>
          </cell>
          <cell r="W48">
            <v>25.591469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25.591469</v>
          </cell>
          <cell r="AD48">
            <v>25.591469</v>
          </cell>
          <cell r="AE48">
            <v>25.591469</v>
          </cell>
          <cell r="AF48">
            <v>25.591469</v>
          </cell>
          <cell r="AG48">
            <v>25.591469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A49" t="str">
            <v>1</v>
          </cell>
          <cell r="O49">
            <v>25.84</v>
          </cell>
          <cell r="P49">
            <v>18.745899999999999</v>
          </cell>
          <cell r="Q49">
            <v>18.745899999999999</v>
          </cell>
          <cell r="R49">
            <v>25.84</v>
          </cell>
          <cell r="S49">
            <v>18.745899999999999</v>
          </cell>
          <cell r="T49">
            <v>18.745899999999999</v>
          </cell>
          <cell r="U49">
            <v>18.745899999999999</v>
          </cell>
          <cell r="V49">
            <v>18.745899999999999</v>
          </cell>
          <cell r="W49">
            <v>18.745899999999999</v>
          </cell>
          <cell r="AC49">
            <v>18.745899999999999</v>
          </cell>
          <cell r="AD49">
            <v>18.745899999999999</v>
          </cell>
          <cell r="AE49">
            <v>18.745899999999999</v>
          </cell>
          <cell r="AF49">
            <v>18.745899999999999</v>
          </cell>
          <cell r="AG49">
            <v>18.745899999999999</v>
          </cell>
        </row>
        <row r="50">
          <cell r="A50" t="str">
            <v>1</v>
          </cell>
          <cell r="P50">
            <v>6.8455690000000002</v>
          </cell>
          <cell r="Q50">
            <v>6.8455690000000002</v>
          </cell>
          <cell r="S50">
            <v>6.8455690000000002</v>
          </cell>
          <cell r="T50">
            <v>6.8455690000000002</v>
          </cell>
          <cell r="U50">
            <v>6.8455690000000002</v>
          </cell>
          <cell r="V50">
            <v>6.8455690000000002</v>
          </cell>
          <cell r="W50">
            <v>6.8455690000000002</v>
          </cell>
          <cell r="AC50">
            <v>6.8455690000000002</v>
          </cell>
          <cell r="AD50">
            <v>6.8455690000000002</v>
          </cell>
          <cell r="AE50">
            <v>6.8455690000000002</v>
          </cell>
          <cell r="AF50">
            <v>6.8455690000000002</v>
          </cell>
          <cell r="AG50">
            <v>6.8455690000000002</v>
          </cell>
        </row>
        <row r="51">
          <cell r="A51" t="str">
            <v>1</v>
          </cell>
          <cell r="O51">
            <v>1.17</v>
          </cell>
          <cell r="P51">
            <v>7.6999999999999999E-2</v>
          </cell>
          <cell r="Q51">
            <v>7.6999999999999999E-2</v>
          </cell>
          <cell r="R51">
            <v>1.17</v>
          </cell>
          <cell r="S51">
            <v>7.6999999999999999E-2</v>
          </cell>
          <cell r="T51">
            <v>7.6999999999999999E-2</v>
          </cell>
          <cell r="U51">
            <v>7.6999999999999999E-2</v>
          </cell>
          <cell r="V51">
            <v>7.6999999999999999E-2</v>
          </cell>
          <cell r="W51">
            <v>7.6999999999999999E-2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7.6999999999999999E-2</v>
          </cell>
          <cell r="AD51">
            <v>7.6999999999999999E-2</v>
          </cell>
          <cell r="AE51">
            <v>7.6999999999999999E-2</v>
          </cell>
          <cell r="AF51">
            <v>7.6999999999999999E-2</v>
          </cell>
          <cell r="AG51">
            <v>7.6999999999999999E-2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</row>
        <row r="52">
          <cell r="A52" t="str">
            <v>1</v>
          </cell>
          <cell r="O52">
            <v>1.17</v>
          </cell>
          <cell r="P52">
            <v>7.6999999999999999E-2</v>
          </cell>
          <cell r="Q52">
            <v>7.6999999999999999E-2</v>
          </cell>
          <cell r="R52">
            <v>1.17</v>
          </cell>
          <cell r="S52">
            <v>7.6999999999999999E-2</v>
          </cell>
          <cell r="T52">
            <v>7.6999999999999999E-2</v>
          </cell>
          <cell r="U52">
            <v>7.6999999999999999E-2</v>
          </cell>
          <cell r="V52">
            <v>7.6999999999999999E-2</v>
          </cell>
          <cell r="W52">
            <v>7.6999999999999999E-2</v>
          </cell>
          <cell r="AC52">
            <v>7.6999999999999999E-2</v>
          </cell>
          <cell r="AD52">
            <v>7.6999999999999999E-2</v>
          </cell>
          <cell r="AE52">
            <v>7.6999999999999999E-2</v>
          </cell>
          <cell r="AF52">
            <v>7.6999999999999999E-2</v>
          </cell>
          <cell r="AG52">
            <v>7.6999999999999999E-2</v>
          </cell>
        </row>
        <row r="53">
          <cell r="A53" t="str">
            <v>1</v>
          </cell>
        </row>
        <row r="54">
          <cell r="A54" t="str">
            <v>1</v>
          </cell>
        </row>
        <row r="57">
          <cell r="O57" t="str">
            <v>2023 год</v>
          </cell>
          <cell r="P57" t="str">
            <v>2023 год</v>
          </cell>
          <cell r="Q57" t="str">
            <v>2023 год</v>
          </cell>
          <cell r="R57" t="str">
            <v>2024 год</v>
          </cell>
          <cell r="S57" t="str">
            <v>2025 год</v>
          </cell>
          <cell r="T57" t="str">
            <v>2026 год</v>
          </cell>
          <cell r="U57" t="str">
            <v>2027 год</v>
          </cell>
          <cell r="V57" t="str">
            <v>2028 год</v>
          </cell>
          <cell r="W57" t="str">
            <v>2029 год</v>
          </cell>
          <cell r="X57" t="str">
            <v>2030 год</v>
          </cell>
          <cell r="Y57" t="str">
            <v>2031 год</v>
          </cell>
          <cell r="Z57" t="str">
            <v>2032 год</v>
          </cell>
          <cell r="AA57" t="str">
            <v>2033 год</v>
          </cell>
          <cell r="AB57" t="str">
            <v>2034 год</v>
          </cell>
          <cell r="AC57" t="str">
            <v>2025 год</v>
          </cell>
          <cell r="AD57" t="str">
            <v>2026 год</v>
          </cell>
          <cell r="AE57" t="str">
            <v>2027 год</v>
          </cell>
          <cell r="AF57" t="str">
            <v>2028 год</v>
          </cell>
          <cell r="AG57" t="str">
            <v>2029 год</v>
          </cell>
          <cell r="AH57" t="str">
            <v>2030 год</v>
          </cell>
          <cell r="AI57" t="str">
            <v>2031 год</v>
          </cell>
          <cell r="AJ57" t="str">
            <v>2032 год</v>
          </cell>
          <cell r="AK57" t="str">
            <v>2033 год</v>
          </cell>
          <cell r="AL57" t="str">
            <v>2034 год</v>
          </cell>
        </row>
        <row r="58">
          <cell r="O58" t="str">
            <v>Принято органом регулирования</v>
          </cell>
          <cell r="P58" t="str">
            <v>Факт по данным организации</v>
          </cell>
          <cell r="Q58" t="str">
            <v>Факт, принятый органом регулирования</v>
          </cell>
          <cell r="R58" t="str">
            <v>Принято органом регулирования</v>
          </cell>
          <cell r="S58" t="str">
            <v>Предложение организации</v>
          </cell>
          <cell r="T58" t="str">
            <v>Предложение организации</v>
          </cell>
          <cell r="U58" t="str">
            <v>Предложение организации</v>
          </cell>
          <cell r="V58" t="str">
            <v>Предложение организации</v>
          </cell>
          <cell r="W58" t="str">
            <v>Предложение организации</v>
          </cell>
          <cell r="X58" t="str">
            <v>Предложение организации</v>
          </cell>
          <cell r="Y58" t="str">
            <v>Предложение организации</v>
          </cell>
          <cell r="Z58" t="str">
            <v>Предложение организации</v>
          </cell>
          <cell r="AA58" t="str">
            <v>Предложение организации</v>
          </cell>
          <cell r="AB58" t="str">
            <v>Предложение организации</v>
          </cell>
          <cell r="AC58" t="str">
            <v>Принято органом регулирования</v>
          </cell>
          <cell r="AD58" t="str">
            <v>Принято органом регулирования</v>
          </cell>
          <cell r="AE58" t="str">
            <v>Принято органом регулирования</v>
          </cell>
          <cell r="AF58" t="str">
            <v>Принято органом регулирования</v>
          </cell>
          <cell r="AG58" t="str">
            <v>Принято органом регулирования</v>
          </cell>
          <cell r="AH58" t="str">
            <v>Принято органом регулирования</v>
          </cell>
          <cell r="AI58" t="str">
            <v>Принято органом регулирования</v>
          </cell>
          <cell r="AJ58" t="str">
            <v>Принято органом регулирования</v>
          </cell>
          <cell r="AK58" t="str">
            <v>Принято органом регулирования</v>
          </cell>
          <cell r="AL58" t="str">
            <v>Принято органом регулирования</v>
          </cell>
        </row>
        <row r="61">
          <cell r="O61" t="str">
            <v>2023 год</v>
          </cell>
          <cell r="P61" t="str">
            <v>2023 год</v>
          </cell>
          <cell r="Q61" t="str">
            <v>2023 год</v>
          </cell>
          <cell r="R61" t="str">
            <v>2024 год</v>
          </cell>
          <cell r="S61" t="str">
            <v>2025 год</v>
          </cell>
          <cell r="T61" t="str">
            <v>2026 год</v>
          </cell>
          <cell r="U61" t="str">
            <v>2027 год</v>
          </cell>
          <cell r="V61" t="str">
            <v>2028 год</v>
          </cell>
          <cell r="W61" t="str">
            <v>2029 год</v>
          </cell>
          <cell r="X61" t="str">
            <v>2030 год</v>
          </cell>
          <cell r="Y61" t="str">
            <v>2031 год</v>
          </cell>
          <cell r="Z61" t="str">
            <v>2032 год</v>
          </cell>
          <cell r="AA61" t="str">
            <v>2033 год</v>
          </cell>
          <cell r="AB61" t="str">
            <v>2034 год</v>
          </cell>
          <cell r="AC61" t="str">
            <v>2025 год</v>
          </cell>
          <cell r="AD61" t="str">
            <v>2026 год</v>
          </cell>
          <cell r="AE61" t="str">
            <v>2027 год</v>
          </cell>
          <cell r="AF61" t="str">
            <v>2028 год</v>
          </cell>
          <cell r="AG61" t="str">
            <v>2029 год</v>
          </cell>
          <cell r="AH61" t="str">
            <v>2030 год</v>
          </cell>
          <cell r="AI61" t="str">
            <v>2031 год</v>
          </cell>
          <cell r="AJ61" t="str">
            <v>2032 год</v>
          </cell>
          <cell r="AK61" t="str">
            <v>2033 год</v>
          </cell>
          <cell r="AL61" t="str">
            <v>2034 год</v>
          </cell>
        </row>
        <row r="62">
          <cell r="O62" t="str">
            <v>Принято органом регулирования</v>
          </cell>
          <cell r="P62" t="str">
            <v>Факт по данным организации</v>
          </cell>
          <cell r="Q62" t="str">
            <v>Факт, принятый органом регулирования</v>
          </cell>
          <cell r="R62" t="str">
            <v>Принято органом регулирования</v>
          </cell>
          <cell r="S62" t="str">
            <v>Предложение организации</v>
          </cell>
          <cell r="T62" t="str">
            <v>Предложение организации</v>
          </cell>
          <cell r="U62" t="str">
            <v>Предложение организации</v>
          </cell>
          <cell r="V62" t="str">
            <v>Предложение организации</v>
          </cell>
          <cell r="W62" t="str">
            <v>Предложение организации</v>
          </cell>
          <cell r="X62" t="str">
            <v>Предложение организации</v>
          </cell>
          <cell r="Y62" t="str">
            <v>Предложение организации</v>
          </cell>
          <cell r="Z62" t="str">
            <v>Предложение организации</v>
          </cell>
          <cell r="AA62" t="str">
            <v>Предложение организации</v>
          </cell>
          <cell r="AB62" t="str">
            <v>Предложение организации</v>
          </cell>
          <cell r="AC62" t="str">
            <v>Принято органом регулирования</v>
          </cell>
          <cell r="AD62" t="str">
            <v>Принято органом регулирования</v>
          </cell>
          <cell r="AE62" t="str">
            <v>Принято органом регулирования</v>
          </cell>
          <cell r="AF62" t="str">
            <v>Принято органом регулирования</v>
          </cell>
          <cell r="AG62" t="str">
            <v>Принято органом регулирования</v>
          </cell>
          <cell r="AH62" t="str">
            <v>Принято органом регулирования</v>
          </cell>
          <cell r="AI62" t="str">
            <v>Принято органом регулирования</v>
          </cell>
          <cell r="AJ62" t="str">
            <v>Принято органом регулирования</v>
          </cell>
          <cell r="AK62" t="str">
            <v>Принято органом регулирования</v>
          </cell>
          <cell r="AL62" t="str">
            <v>Принято органом регулирования</v>
          </cell>
        </row>
        <row r="63">
          <cell r="A63" t="str">
            <v>2</v>
          </cell>
        </row>
        <row r="64">
          <cell r="A64" t="str">
            <v>2</v>
          </cell>
          <cell r="O64" t="str">
            <v>без дифференциации</v>
          </cell>
        </row>
        <row r="65">
          <cell r="A65" t="str">
            <v>2</v>
          </cell>
        </row>
        <row r="66">
          <cell r="A66" t="str">
            <v>2</v>
          </cell>
        </row>
        <row r="67">
          <cell r="A67" t="str">
            <v>2</v>
          </cell>
          <cell r="O67">
            <v>17.89</v>
          </cell>
          <cell r="P67">
            <v>17.277468999999996</v>
          </cell>
          <cell r="Q67">
            <v>17.277468999999996</v>
          </cell>
          <cell r="R67">
            <v>17.89</v>
          </cell>
          <cell r="S67">
            <v>17.277468999999996</v>
          </cell>
          <cell r="T67">
            <v>17.277468999999996</v>
          </cell>
          <cell r="U67">
            <v>17.277468999999996</v>
          </cell>
          <cell r="V67">
            <v>17.277468999999996</v>
          </cell>
          <cell r="W67">
            <v>17.277468999999996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17.277468999999996</v>
          </cell>
          <cell r="AD67">
            <v>17.277468999999996</v>
          </cell>
          <cell r="AE67">
            <v>17.277468999999996</v>
          </cell>
          <cell r="AF67">
            <v>17.277468999999996</v>
          </cell>
          <cell r="AG67">
            <v>17.277468999999996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</row>
        <row r="68">
          <cell r="A68" t="str">
            <v>2</v>
          </cell>
          <cell r="B68" t="str">
            <v/>
          </cell>
        </row>
        <row r="69">
          <cell r="A69" t="str">
            <v>2</v>
          </cell>
          <cell r="B69" t="str">
            <v>ПО</v>
          </cell>
          <cell r="O69">
            <v>17.89</v>
          </cell>
          <cell r="P69">
            <v>17.277468999999996</v>
          </cell>
          <cell r="Q69">
            <v>17.277468999999996</v>
          </cell>
          <cell r="R69">
            <v>17.89</v>
          </cell>
          <cell r="S69">
            <v>17.277468999999996</v>
          </cell>
          <cell r="T69">
            <v>17.277468999999996</v>
          </cell>
          <cell r="U69">
            <v>17.277468999999996</v>
          </cell>
          <cell r="V69">
            <v>17.277468999999996</v>
          </cell>
          <cell r="W69">
            <v>17.277468999999996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17.277468999999996</v>
          </cell>
          <cell r="AD69">
            <v>17.277468999999996</v>
          </cell>
          <cell r="AE69">
            <v>17.277468999999996</v>
          </cell>
          <cell r="AF69">
            <v>17.277468999999996</v>
          </cell>
          <cell r="AG69">
            <v>17.277468999999996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</row>
        <row r="70">
          <cell r="A70" t="str">
            <v>2</v>
          </cell>
          <cell r="O70">
            <v>4.08</v>
          </cell>
          <cell r="P70">
            <v>3.5492900000000001</v>
          </cell>
          <cell r="Q70">
            <v>3.5492900000000001</v>
          </cell>
          <cell r="R70">
            <v>4.08</v>
          </cell>
          <cell r="S70">
            <v>3.5492900000000001</v>
          </cell>
          <cell r="T70">
            <v>3.5492900000000001</v>
          </cell>
          <cell r="U70">
            <v>3.5492900000000001</v>
          </cell>
          <cell r="V70">
            <v>3.5492900000000001</v>
          </cell>
          <cell r="W70">
            <v>3.5492900000000001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3.5492900000000001</v>
          </cell>
          <cell r="AD70">
            <v>3.5492900000000001</v>
          </cell>
          <cell r="AE70">
            <v>3.5492900000000001</v>
          </cell>
          <cell r="AF70">
            <v>3.5492900000000001</v>
          </cell>
          <cell r="AG70">
            <v>3.5492900000000001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</row>
        <row r="71">
          <cell r="A71" t="str">
            <v>2</v>
          </cell>
          <cell r="O71">
            <v>4.08</v>
          </cell>
          <cell r="P71">
            <v>2.0999999999999999E-3</v>
          </cell>
          <cell r="Q71">
            <v>2.0999999999999999E-3</v>
          </cell>
          <cell r="R71">
            <v>4.08</v>
          </cell>
          <cell r="S71">
            <v>2.0999999999999999E-3</v>
          </cell>
          <cell r="T71">
            <v>2.0999999999999999E-3</v>
          </cell>
          <cell r="U71">
            <v>2.0999999999999999E-3</v>
          </cell>
          <cell r="V71">
            <v>2.0999999999999999E-3</v>
          </cell>
          <cell r="W71">
            <v>2.0999999999999999E-3</v>
          </cell>
          <cell r="AC71">
            <v>2.0999999999999999E-3</v>
          </cell>
          <cell r="AD71">
            <v>2.0999999999999999E-3</v>
          </cell>
          <cell r="AE71">
            <v>2.0999999999999999E-3</v>
          </cell>
          <cell r="AF71">
            <v>2.0999999999999999E-3</v>
          </cell>
          <cell r="AG71">
            <v>2.0999999999999999E-3</v>
          </cell>
        </row>
        <row r="72">
          <cell r="A72" t="str">
            <v>2</v>
          </cell>
          <cell r="P72">
            <v>3.5471900000000001</v>
          </cell>
          <cell r="Q72">
            <v>3.5471900000000001</v>
          </cell>
          <cell r="S72">
            <v>3.5471900000000001</v>
          </cell>
          <cell r="T72">
            <v>3.5471900000000001</v>
          </cell>
          <cell r="U72">
            <v>3.5471900000000001</v>
          </cell>
          <cell r="V72">
            <v>3.5471900000000001</v>
          </cell>
          <cell r="W72">
            <v>3.5471900000000001</v>
          </cell>
          <cell r="AC72">
            <v>3.5471900000000001</v>
          </cell>
          <cell r="AD72">
            <v>3.5471900000000001</v>
          </cell>
          <cell r="AE72">
            <v>3.5471900000000001</v>
          </cell>
          <cell r="AF72">
            <v>3.5471900000000001</v>
          </cell>
          <cell r="AG72">
            <v>3.5471900000000001</v>
          </cell>
        </row>
        <row r="73">
          <cell r="A73" t="str">
            <v>2</v>
          </cell>
          <cell r="B73" t="str">
            <v>население</v>
          </cell>
          <cell r="O73">
            <v>13.73</v>
          </cell>
          <cell r="P73">
            <v>13.671178999999999</v>
          </cell>
          <cell r="Q73">
            <v>13.671178999999999</v>
          </cell>
          <cell r="R73">
            <v>13.73</v>
          </cell>
          <cell r="S73">
            <v>13.671178999999999</v>
          </cell>
          <cell r="T73">
            <v>13.671178999999999</v>
          </cell>
          <cell r="U73">
            <v>13.671178999999999</v>
          </cell>
          <cell r="V73">
            <v>13.671178999999999</v>
          </cell>
          <cell r="W73">
            <v>13.671178999999999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13.671178999999999</v>
          </cell>
          <cell r="AD73">
            <v>13.671178999999999</v>
          </cell>
          <cell r="AE73">
            <v>13.671178999999999</v>
          </cell>
          <cell r="AF73">
            <v>13.671178999999999</v>
          </cell>
          <cell r="AG73">
            <v>13.671178999999999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</row>
        <row r="74">
          <cell r="A74" t="str">
            <v>2</v>
          </cell>
          <cell r="O74">
            <v>13.73</v>
          </cell>
          <cell r="P74">
            <v>11.25808</v>
          </cell>
          <cell r="Q74">
            <v>11.25808</v>
          </cell>
          <cell r="R74">
            <v>13.73</v>
          </cell>
          <cell r="S74">
            <v>11.25808</v>
          </cell>
          <cell r="T74">
            <v>11.25808</v>
          </cell>
          <cell r="U74">
            <v>11.25808</v>
          </cell>
          <cell r="V74">
            <v>11.25808</v>
          </cell>
          <cell r="W74">
            <v>11.25808</v>
          </cell>
          <cell r="AC74">
            <v>11.25808</v>
          </cell>
          <cell r="AD74">
            <v>11.25808</v>
          </cell>
          <cell r="AE74">
            <v>11.25808</v>
          </cell>
          <cell r="AF74">
            <v>11.25808</v>
          </cell>
          <cell r="AG74">
            <v>11.25808</v>
          </cell>
        </row>
        <row r="75">
          <cell r="A75" t="str">
            <v>2</v>
          </cell>
          <cell r="P75">
            <v>2.4130989999999999</v>
          </cell>
          <cell r="Q75">
            <v>2.4130989999999999</v>
          </cell>
          <cell r="S75">
            <v>2.4130989999999999</v>
          </cell>
          <cell r="T75">
            <v>2.4130989999999999</v>
          </cell>
          <cell r="U75">
            <v>2.4130989999999999</v>
          </cell>
          <cell r="V75">
            <v>2.4130989999999999</v>
          </cell>
          <cell r="W75">
            <v>2.4130989999999999</v>
          </cell>
          <cell r="AC75">
            <v>2.4130989999999999</v>
          </cell>
          <cell r="AD75">
            <v>2.4130989999999999</v>
          </cell>
          <cell r="AE75">
            <v>2.4130989999999999</v>
          </cell>
          <cell r="AF75">
            <v>2.4130989999999999</v>
          </cell>
          <cell r="AG75">
            <v>2.4130989999999999</v>
          </cell>
        </row>
        <row r="76">
          <cell r="A76" t="str">
            <v>2</v>
          </cell>
          <cell r="O76">
            <v>0.08</v>
          </cell>
          <cell r="P76">
            <v>5.7000000000000002E-2</v>
          </cell>
          <cell r="Q76">
            <v>5.7000000000000002E-2</v>
          </cell>
          <cell r="R76">
            <v>0.08</v>
          </cell>
          <cell r="S76">
            <v>5.7000000000000002E-2</v>
          </cell>
          <cell r="T76">
            <v>5.7000000000000002E-2</v>
          </cell>
          <cell r="U76">
            <v>5.7000000000000002E-2</v>
          </cell>
          <cell r="V76">
            <v>5.7000000000000002E-2</v>
          </cell>
          <cell r="W76">
            <v>5.7000000000000002E-2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5.7000000000000002E-2</v>
          </cell>
          <cell r="AD76">
            <v>5.7000000000000002E-2</v>
          </cell>
          <cell r="AE76">
            <v>5.7000000000000002E-2</v>
          </cell>
          <cell r="AF76">
            <v>5.7000000000000002E-2</v>
          </cell>
          <cell r="AG76">
            <v>5.7000000000000002E-2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</row>
        <row r="77">
          <cell r="A77" t="str">
            <v>2</v>
          </cell>
          <cell r="O77">
            <v>0.08</v>
          </cell>
          <cell r="P77">
            <v>5.7000000000000002E-2</v>
          </cell>
          <cell r="Q77">
            <v>5.7000000000000002E-2</v>
          </cell>
          <cell r="R77">
            <v>0.08</v>
          </cell>
          <cell r="S77">
            <v>5.7000000000000002E-2</v>
          </cell>
          <cell r="T77">
            <v>5.7000000000000002E-2</v>
          </cell>
          <cell r="U77">
            <v>5.7000000000000002E-2</v>
          </cell>
          <cell r="V77">
            <v>5.7000000000000002E-2</v>
          </cell>
          <cell r="W77">
            <v>5.7000000000000002E-2</v>
          </cell>
          <cell r="AC77">
            <v>5.7000000000000002E-2</v>
          </cell>
          <cell r="AD77">
            <v>5.7000000000000002E-2</v>
          </cell>
          <cell r="AE77">
            <v>5.7000000000000002E-2</v>
          </cell>
          <cell r="AF77">
            <v>5.7000000000000002E-2</v>
          </cell>
          <cell r="AG77">
            <v>5.7000000000000002E-2</v>
          </cell>
        </row>
        <row r="78">
          <cell r="A78" t="str">
            <v>2</v>
          </cell>
        </row>
        <row r="79">
          <cell r="A79" t="str">
            <v>2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</row>
        <row r="80">
          <cell r="A80" t="str">
            <v>2</v>
          </cell>
        </row>
        <row r="81">
          <cell r="A81" t="str">
            <v>2</v>
          </cell>
        </row>
        <row r="82">
          <cell r="A82" t="str">
            <v>2</v>
          </cell>
        </row>
        <row r="83">
          <cell r="A83" t="str">
            <v>2</v>
          </cell>
        </row>
        <row r="84">
          <cell r="A84" t="str">
            <v>2</v>
          </cell>
        </row>
        <row r="85">
          <cell r="A85" t="str">
            <v>2</v>
          </cell>
        </row>
        <row r="86">
          <cell r="A86" t="str">
            <v>2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</row>
        <row r="87">
          <cell r="A87" t="str">
            <v>2</v>
          </cell>
        </row>
        <row r="88">
          <cell r="A88" t="str">
            <v>2</v>
          </cell>
        </row>
        <row r="89">
          <cell r="A89" t="str">
            <v>2</v>
          </cell>
        </row>
        <row r="90">
          <cell r="A90" t="str">
            <v>2</v>
          </cell>
        </row>
        <row r="93">
          <cell r="O93" t="str">
            <v>2023 год</v>
          </cell>
          <cell r="P93" t="str">
            <v>2023 год</v>
          </cell>
          <cell r="Q93" t="str">
            <v>2023 год</v>
          </cell>
          <cell r="R93" t="str">
            <v>2024 год</v>
          </cell>
          <cell r="S93" t="str">
            <v>2025 год</v>
          </cell>
          <cell r="T93" t="str">
            <v>2026 год</v>
          </cell>
          <cell r="U93" t="str">
            <v>2027 год</v>
          </cell>
          <cell r="V93" t="str">
            <v>2028 год</v>
          </cell>
          <cell r="W93" t="str">
            <v>2029 год</v>
          </cell>
          <cell r="X93" t="str">
            <v>2030 год</v>
          </cell>
          <cell r="Y93" t="str">
            <v>2031 год</v>
          </cell>
          <cell r="Z93" t="str">
            <v>2032 год</v>
          </cell>
          <cell r="AA93" t="str">
            <v>2033 год</v>
          </cell>
          <cell r="AB93" t="str">
            <v>2034 год</v>
          </cell>
          <cell r="AC93" t="str">
            <v>2025 год</v>
          </cell>
          <cell r="AD93" t="str">
            <v>2026 год</v>
          </cell>
          <cell r="AE93" t="str">
            <v>2027 год</v>
          </cell>
          <cell r="AF93" t="str">
            <v>2028 год</v>
          </cell>
          <cell r="AG93" t="str">
            <v>2029 год</v>
          </cell>
          <cell r="AH93" t="str">
            <v>2030 год</v>
          </cell>
          <cell r="AI93" t="str">
            <v>2031 год</v>
          </cell>
          <cell r="AJ93" t="str">
            <v>2032 год</v>
          </cell>
          <cell r="AK93" t="str">
            <v>2033 год</v>
          </cell>
          <cell r="AL93" t="str">
            <v>2034 год</v>
          </cell>
        </row>
        <row r="94">
          <cell r="O94" t="str">
            <v>Принято органом регулирования</v>
          </cell>
          <cell r="P94" t="str">
            <v>Факт по данным организации</v>
          </cell>
          <cell r="Q94" t="str">
            <v>Факт, принятый органом регулирования</v>
          </cell>
          <cell r="R94" t="str">
            <v>Принято органом регулирования</v>
          </cell>
          <cell r="S94" t="str">
            <v>Предложение организации</v>
          </cell>
          <cell r="T94" t="str">
            <v>Предложение организации</v>
          </cell>
          <cell r="U94" t="str">
            <v>Предложение организации</v>
          </cell>
          <cell r="V94" t="str">
            <v>Предложение организации</v>
          </cell>
          <cell r="W94" t="str">
            <v>Предложение организации</v>
          </cell>
          <cell r="X94" t="str">
            <v>Предложение организации</v>
          </cell>
          <cell r="Y94" t="str">
            <v>Предложение организации</v>
          </cell>
          <cell r="Z94" t="str">
            <v>Предложение организации</v>
          </cell>
          <cell r="AA94" t="str">
            <v>Предложение организации</v>
          </cell>
          <cell r="AB94" t="str">
            <v>Предложение организации</v>
          </cell>
          <cell r="AC94" t="str">
            <v>Принято органом регулирования</v>
          </cell>
          <cell r="AD94" t="str">
            <v>Принято органом регулирования</v>
          </cell>
          <cell r="AE94" t="str">
            <v>Принято органом регулирования</v>
          </cell>
          <cell r="AF94" t="str">
            <v>Принято органом регулирования</v>
          </cell>
          <cell r="AG94" t="str">
            <v>Принято органом регулирования</v>
          </cell>
          <cell r="AH94" t="str">
            <v>Принято органом регулирования</v>
          </cell>
          <cell r="AI94" t="str">
            <v>Принято органом регулирования</v>
          </cell>
          <cell r="AJ94" t="str">
            <v>Принято органом регулирования</v>
          </cell>
          <cell r="AK94" t="str">
            <v>Принято органом регулирования</v>
          </cell>
          <cell r="AL94" t="str">
            <v>Принято органом регулирования</v>
          </cell>
        </row>
      </sheetData>
      <sheetData sheetId="18">
        <row r="15">
          <cell r="A15" t="str">
            <v>t</v>
          </cell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  <cell r="S15" t="str">
            <v>Предложение организации</v>
          </cell>
          <cell r="T15" t="str">
            <v>Предложение организации</v>
          </cell>
          <cell r="U15" t="str">
            <v>Предложение организации</v>
          </cell>
          <cell r="V15" t="str">
            <v>Предложение организации</v>
          </cell>
          <cell r="W15" t="str">
            <v>Предложение организации</v>
          </cell>
          <cell r="X15" t="str">
            <v>Предложение организации</v>
          </cell>
          <cell r="Y15" t="str">
            <v>Предложение организации</v>
          </cell>
          <cell r="Z15" t="str">
            <v>Предложение организации</v>
          </cell>
          <cell r="AA15" t="str">
            <v>Предложение организации</v>
          </cell>
          <cell r="AB15" t="str">
            <v>Предложение организации</v>
          </cell>
          <cell r="AC15" t="str">
            <v>Принято органом регулирования</v>
          </cell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Всего по тарифу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</row>
        <row r="19">
          <cell r="A19" t="str">
            <v>1</v>
          </cell>
          <cell r="M19" t="str">
            <v>Добавить</v>
          </cell>
        </row>
        <row r="20">
          <cell r="A20" t="str">
            <v>2</v>
          </cell>
        </row>
        <row r="21">
          <cell r="A21" t="str">
            <v>2</v>
          </cell>
          <cell r="M21" t="str">
            <v>Всего по тарифу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A22" t="str">
            <v>2</v>
          </cell>
        </row>
        <row r="23">
          <cell r="A23" t="str">
            <v>2</v>
          </cell>
          <cell r="M23" t="str">
            <v>Добавить</v>
          </cell>
        </row>
      </sheetData>
      <sheetData sheetId="19">
        <row r="15"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  <cell r="S15" t="str">
            <v>Предложение организации</v>
          </cell>
          <cell r="T15" t="str">
            <v>Предложение организации</v>
          </cell>
          <cell r="U15" t="str">
            <v>Предложение организации</v>
          </cell>
          <cell r="V15" t="str">
            <v>Предложение организации</v>
          </cell>
          <cell r="W15" t="str">
            <v>Предложение организации</v>
          </cell>
          <cell r="X15" t="str">
            <v>Предложение организации</v>
          </cell>
          <cell r="Y15" t="str">
            <v>Предложение организации</v>
          </cell>
          <cell r="Z15" t="str">
            <v>Предложение организации</v>
          </cell>
          <cell r="AA15" t="str">
            <v>Предложение организации</v>
          </cell>
          <cell r="AB15" t="str">
            <v>Предложение организации</v>
          </cell>
          <cell r="AC15" t="str">
            <v>Принято органом регулирования</v>
          </cell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Всего по тарифу</v>
          </cell>
          <cell r="O17">
            <v>480.98</v>
          </cell>
          <cell r="P17">
            <v>140.84399999999999</v>
          </cell>
          <cell r="Q17">
            <v>448.80662791766048</v>
          </cell>
          <cell r="R17">
            <v>502.39</v>
          </cell>
          <cell r="S17">
            <v>532.57000000000005</v>
          </cell>
          <cell r="T17">
            <v>559.4</v>
          </cell>
          <cell r="U17">
            <v>587.51</v>
          </cell>
          <cell r="V17">
            <v>617.02</v>
          </cell>
          <cell r="W17">
            <v>647.95000000000005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521.79087967920464</v>
          </cell>
          <cell r="AD17">
            <v>567.70847709097472</v>
          </cell>
          <cell r="AE17">
            <v>597.22931789970539</v>
          </cell>
          <cell r="AF17">
            <v>628.28524243049014</v>
          </cell>
          <cell r="AG17">
            <v>660.95607503687563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Объём покупаемой электроэнергии всего</v>
          </cell>
          <cell r="O18">
            <v>44.62</v>
          </cell>
          <cell r="P18">
            <v>13.4</v>
          </cell>
          <cell r="Q18">
            <v>42.699744654599399</v>
          </cell>
          <cell r="R18">
            <v>44.62</v>
          </cell>
          <cell r="S18">
            <v>44.62</v>
          </cell>
          <cell r="T18">
            <v>44.62</v>
          </cell>
          <cell r="U18">
            <v>44.62</v>
          </cell>
          <cell r="V18">
            <v>44.62</v>
          </cell>
          <cell r="W18">
            <v>44.62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42.699744654599399</v>
          </cell>
          <cell r="AD18">
            <v>42.699744654599399</v>
          </cell>
          <cell r="AE18">
            <v>42.699744654599399</v>
          </cell>
          <cell r="AF18">
            <v>42.699744654599399</v>
          </cell>
          <cell r="AG18">
            <v>42.699744654599399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</row>
        <row r="19">
          <cell r="A19" t="str">
            <v>1</v>
          </cell>
          <cell r="M19" t="str">
            <v>Объём воды/сточных вод</v>
          </cell>
          <cell r="O19">
            <v>30.35</v>
          </cell>
          <cell r="P19">
            <v>29.047000000000001</v>
          </cell>
          <cell r="R19">
            <v>30.35</v>
          </cell>
          <cell r="S19">
            <v>29.05</v>
          </cell>
          <cell r="T19">
            <v>29.05</v>
          </cell>
          <cell r="U19">
            <v>29.05</v>
          </cell>
          <cell r="V19">
            <v>29.05</v>
          </cell>
          <cell r="W19">
            <v>29.05</v>
          </cell>
        </row>
        <row r="20">
          <cell r="A20" t="str">
            <v>1</v>
          </cell>
          <cell r="M20" t="str">
            <v>Средний (расчетный) тариф</v>
          </cell>
          <cell r="O20">
            <v>10.779471089197671</v>
          </cell>
          <cell r="P20">
            <v>10.510746268656716</v>
          </cell>
          <cell r="Q20">
            <v>10.510756716417912</v>
          </cell>
          <cell r="R20">
            <v>11.25930076199014</v>
          </cell>
          <cell r="S20">
            <v>11.935679067682655</v>
          </cell>
          <cell r="T20">
            <v>12.536978933213806</v>
          </cell>
          <cell r="U20">
            <v>13.166965486329001</v>
          </cell>
          <cell r="V20">
            <v>13.828328103989243</v>
          </cell>
          <cell r="W20">
            <v>14.521515015688035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12.219999999999999</v>
          </cell>
          <cell r="AD20">
            <v>13.295360000000001</v>
          </cell>
          <cell r="AE20">
            <v>13.986718720000001</v>
          </cell>
          <cell r="AF20">
            <v>14.714028093440003</v>
          </cell>
          <cell r="AG20">
            <v>15.479157554298883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</row>
        <row r="21">
          <cell r="A21" t="str">
            <v>1</v>
          </cell>
          <cell r="M21" t="str">
            <v>Удельный расход электроэнергии</v>
          </cell>
          <cell r="O21">
            <v>1.4701812191103787</v>
          </cell>
          <cell r="P21">
            <v>0.46132130684752298</v>
          </cell>
          <cell r="Q21">
            <v>0</v>
          </cell>
          <cell r="R21">
            <v>1.4701812191103787</v>
          </cell>
          <cell r="S21">
            <v>1.535972461273666</v>
          </cell>
          <cell r="T21">
            <v>1.535972461273666</v>
          </cell>
          <cell r="U21">
            <v>1.535972461273666</v>
          </cell>
          <cell r="V21">
            <v>1.535972461273666</v>
          </cell>
          <cell r="W21">
            <v>1.535972461273666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A22" t="str">
            <v>1</v>
          </cell>
          <cell r="M22" t="str">
            <v>Одноставочный тариф</v>
          </cell>
        </row>
        <row r="23">
          <cell r="A23" t="str">
            <v>1</v>
          </cell>
          <cell r="M23" t="str">
            <v>Без разбивки</v>
          </cell>
          <cell r="O23">
            <v>480.98</v>
          </cell>
          <cell r="P23">
            <v>140.84399999999999</v>
          </cell>
          <cell r="Q23">
            <v>448.80662791766048</v>
          </cell>
          <cell r="R23">
            <v>502.39</v>
          </cell>
          <cell r="S23">
            <v>532.57000000000005</v>
          </cell>
          <cell r="T23">
            <v>559.4</v>
          </cell>
          <cell r="U23">
            <v>587.51</v>
          </cell>
          <cell r="V23">
            <v>617.02</v>
          </cell>
          <cell r="W23">
            <v>647.95000000000005</v>
          </cell>
          <cell r="AC23">
            <v>521.79087967920464</v>
          </cell>
          <cell r="AD23">
            <v>567.70847709097472</v>
          </cell>
          <cell r="AE23">
            <v>597.22931789970539</v>
          </cell>
          <cell r="AF23">
            <v>628.28524243049014</v>
          </cell>
          <cell r="AG23">
            <v>660.95607503687563</v>
          </cell>
        </row>
        <row r="24">
          <cell r="A24" t="str">
            <v>1</v>
          </cell>
          <cell r="M24" t="str">
            <v>Тариф на электроэнергию</v>
          </cell>
          <cell r="O24">
            <v>10.779471089197671</v>
          </cell>
          <cell r="P24">
            <v>10.510746268656716</v>
          </cell>
          <cell r="Q24">
            <v>10.510756716417912</v>
          </cell>
          <cell r="R24">
            <v>11.25930076199014</v>
          </cell>
          <cell r="S24">
            <v>11.935679067682655</v>
          </cell>
          <cell r="T24">
            <v>12.536978933213806</v>
          </cell>
          <cell r="U24">
            <v>13.166965486329001</v>
          </cell>
          <cell r="V24">
            <v>13.828328103989243</v>
          </cell>
          <cell r="W24">
            <v>14.521515015688035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12.219999999999999</v>
          </cell>
          <cell r="AD24">
            <v>13.295360000000001</v>
          </cell>
          <cell r="AE24">
            <v>13.986718720000001</v>
          </cell>
          <cell r="AF24">
            <v>14.714028093440003</v>
          </cell>
          <cell r="AG24">
            <v>15.479157554298883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</row>
        <row r="25">
          <cell r="A25" t="str">
            <v>1</v>
          </cell>
          <cell r="M25" t="str">
            <v>Объём покупной электроэнергии</v>
          </cell>
          <cell r="O25">
            <v>44.62</v>
          </cell>
          <cell r="P25">
            <v>13.4</v>
          </cell>
          <cell r="Q25">
            <v>42.699744654599399</v>
          </cell>
          <cell r="R25">
            <v>44.62</v>
          </cell>
          <cell r="S25">
            <v>44.62</v>
          </cell>
          <cell r="T25">
            <v>44.62</v>
          </cell>
          <cell r="U25">
            <v>44.62</v>
          </cell>
          <cell r="V25">
            <v>44.62</v>
          </cell>
          <cell r="W25">
            <v>44.62</v>
          </cell>
          <cell r="AC25">
            <v>42.699744654599399</v>
          </cell>
          <cell r="AD25">
            <v>42.699744654599399</v>
          </cell>
          <cell r="AE25">
            <v>42.699744654599399</v>
          </cell>
          <cell r="AF25">
            <v>42.699744654599399</v>
          </cell>
          <cell r="AG25">
            <v>42.699744654599399</v>
          </cell>
        </row>
        <row r="26">
          <cell r="A26" t="str">
            <v>1</v>
          </cell>
          <cell r="M26" t="str">
            <v>Добавить</v>
          </cell>
        </row>
        <row r="27">
          <cell r="A27" t="str">
            <v>1</v>
          </cell>
          <cell r="M27" t="str">
            <v>Двухставочный тариф</v>
          </cell>
        </row>
        <row r="28">
          <cell r="A28" t="str">
            <v>1</v>
          </cell>
          <cell r="M28" t="str">
            <v xml:space="preserve">Добавить </v>
          </cell>
        </row>
        <row r="29">
          <cell r="A29" t="str">
            <v>2</v>
          </cell>
        </row>
        <row r="30">
          <cell r="A30" t="str">
            <v>2</v>
          </cell>
          <cell r="M30" t="str">
            <v>Всего по тарифу</v>
          </cell>
          <cell r="O30">
            <v>249.37</v>
          </cell>
          <cell r="P30">
            <v>130.15100000000001</v>
          </cell>
          <cell r="Q30">
            <v>233.16752850009291</v>
          </cell>
          <cell r="R30">
            <v>253.50580567785028</v>
          </cell>
          <cell r="S30">
            <v>273.08</v>
          </cell>
          <cell r="T30">
            <v>286.62</v>
          </cell>
          <cell r="U30">
            <v>300.87</v>
          </cell>
          <cell r="V30">
            <v>316.05</v>
          </cell>
          <cell r="W30">
            <v>331.85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271.9175127208137</v>
          </cell>
          <cell r="AD30">
            <v>295.84625384024531</v>
          </cell>
          <cell r="AE30">
            <v>311.23025903993806</v>
          </cell>
          <cell r="AF30">
            <v>327.41423251001487</v>
          </cell>
          <cell r="AG30">
            <v>344.43977260053566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A31" t="str">
            <v>2</v>
          </cell>
          <cell r="M31" t="str">
            <v>Объём покупаемой электроэнергии всего</v>
          </cell>
          <cell r="O31">
            <v>29.51</v>
          </cell>
          <cell r="P31">
            <v>15.91</v>
          </cell>
          <cell r="Q31">
            <v>28.502883932999342</v>
          </cell>
          <cell r="R31">
            <v>29.51</v>
          </cell>
          <cell r="S31">
            <v>29.51</v>
          </cell>
          <cell r="T31">
            <v>29.51</v>
          </cell>
          <cell r="U31">
            <v>29.51</v>
          </cell>
          <cell r="V31">
            <v>29.51</v>
          </cell>
          <cell r="W31">
            <v>29.51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28.502883932999342</v>
          </cell>
          <cell r="AD31">
            <v>28.502883932999342</v>
          </cell>
          <cell r="AE31">
            <v>28.502883932999342</v>
          </cell>
          <cell r="AF31">
            <v>28.502883932999342</v>
          </cell>
          <cell r="AG31">
            <v>28.502883932999342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</row>
        <row r="32">
          <cell r="A32" t="str">
            <v>2</v>
          </cell>
          <cell r="M32" t="str">
            <v>Объём воды/сточных вод</v>
          </cell>
          <cell r="O32">
            <v>17.89</v>
          </cell>
          <cell r="P32">
            <v>17.277000000000001</v>
          </cell>
          <cell r="R32">
            <v>17.89</v>
          </cell>
          <cell r="S32">
            <v>17.28</v>
          </cell>
          <cell r="T32">
            <v>17.28</v>
          </cell>
          <cell r="U32">
            <v>17.28</v>
          </cell>
          <cell r="V32">
            <v>17.28</v>
          </cell>
          <cell r="W32">
            <v>17.28</v>
          </cell>
        </row>
        <row r="33">
          <cell r="A33" t="str">
            <v>2</v>
          </cell>
          <cell r="M33" t="str">
            <v>Средний (расчетный) тариф</v>
          </cell>
          <cell r="O33">
            <v>8.4503558115892918</v>
          </cell>
          <cell r="P33">
            <v>8.1804525455688246</v>
          </cell>
          <cell r="Q33">
            <v>8.1804890006285351</v>
          </cell>
          <cell r="R33">
            <v>8.590505105992893</v>
          </cell>
          <cell r="S33">
            <v>9.2538122670281258</v>
          </cell>
          <cell r="T33">
            <v>9.7126397831243647</v>
          </cell>
          <cell r="U33">
            <v>10.195526940020331</v>
          </cell>
          <cell r="V33">
            <v>10.709928837682142</v>
          </cell>
          <cell r="W33">
            <v>11.245340562521179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9.5399999999999991</v>
          </cell>
          <cell r="AD33">
            <v>10.379519999999999</v>
          </cell>
          <cell r="AE33">
            <v>10.919255039999999</v>
          </cell>
          <cell r="AF33">
            <v>11.487056302079999</v>
          </cell>
          <cell r="AG33">
            <v>12.084383229788161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</row>
        <row r="34">
          <cell r="A34" t="str">
            <v>2</v>
          </cell>
          <cell r="M34" t="str">
            <v>Удельный расход электроэнергии</v>
          </cell>
          <cell r="O34">
            <v>1.6495248742314141</v>
          </cell>
          <cell r="P34">
            <v>0.92087746715286212</v>
          </cell>
          <cell r="Q34">
            <v>0</v>
          </cell>
          <cell r="R34">
            <v>1.6495248742314141</v>
          </cell>
          <cell r="S34">
            <v>1.7077546296296295</v>
          </cell>
          <cell r="T34">
            <v>1.7077546296296295</v>
          </cell>
          <cell r="U34">
            <v>1.7077546296296295</v>
          </cell>
          <cell r="V34">
            <v>1.7077546296296295</v>
          </cell>
          <cell r="W34">
            <v>1.7077546296296295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</row>
        <row r="35">
          <cell r="A35" t="str">
            <v>2</v>
          </cell>
          <cell r="M35" t="str">
            <v>Одноставочный тариф</v>
          </cell>
        </row>
        <row r="36">
          <cell r="A36" t="str">
            <v>2</v>
          </cell>
          <cell r="M36" t="str">
            <v>Без разбивки</v>
          </cell>
          <cell r="O36">
            <v>249.37</v>
          </cell>
          <cell r="P36">
            <v>130.15100000000001</v>
          </cell>
          <cell r="Q36">
            <v>233.16752850009291</v>
          </cell>
          <cell r="R36">
            <v>253.50580567785028</v>
          </cell>
          <cell r="S36">
            <v>273.08</v>
          </cell>
          <cell r="T36">
            <v>286.62</v>
          </cell>
          <cell r="U36">
            <v>300.87</v>
          </cell>
          <cell r="V36">
            <v>316.05</v>
          </cell>
          <cell r="W36">
            <v>331.85</v>
          </cell>
          <cell r="AC36">
            <v>271.9175127208137</v>
          </cell>
          <cell r="AD36">
            <v>295.84625384024531</v>
          </cell>
          <cell r="AE36">
            <v>311.23025903993806</v>
          </cell>
          <cell r="AF36">
            <v>327.41423251001487</v>
          </cell>
          <cell r="AG36">
            <v>344.43977260053566</v>
          </cell>
        </row>
        <row r="37">
          <cell r="A37" t="str">
            <v>2</v>
          </cell>
          <cell r="M37" t="str">
            <v>Тариф на электроэнергию</v>
          </cell>
          <cell r="O37">
            <v>8.4503558115892918</v>
          </cell>
          <cell r="P37">
            <v>8.1804525455688246</v>
          </cell>
          <cell r="Q37">
            <v>8.1804890006285351</v>
          </cell>
          <cell r="R37">
            <v>8.590505105992893</v>
          </cell>
          <cell r="S37">
            <v>9.2538122670281258</v>
          </cell>
          <cell r="T37">
            <v>9.7126397831243647</v>
          </cell>
          <cell r="U37">
            <v>10.195526940020331</v>
          </cell>
          <cell r="V37">
            <v>10.709928837682142</v>
          </cell>
          <cell r="W37">
            <v>11.245340562521179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9.5399999999999991</v>
          </cell>
          <cell r="AD37">
            <v>10.379519999999999</v>
          </cell>
          <cell r="AE37">
            <v>10.919255039999999</v>
          </cell>
          <cell r="AF37">
            <v>11.487056302079999</v>
          </cell>
          <cell r="AG37">
            <v>12.084383229788161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</row>
        <row r="38">
          <cell r="A38" t="str">
            <v>2</v>
          </cell>
          <cell r="M38" t="str">
            <v>Объём покупной электроэнергии</v>
          </cell>
          <cell r="O38">
            <v>29.51</v>
          </cell>
          <cell r="P38">
            <v>15.91</v>
          </cell>
          <cell r="Q38">
            <v>28.502883932999342</v>
          </cell>
          <cell r="R38">
            <v>29.51</v>
          </cell>
          <cell r="S38">
            <v>29.51</v>
          </cell>
          <cell r="T38">
            <v>29.51</v>
          </cell>
          <cell r="U38">
            <v>29.51</v>
          </cell>
          <cell r="V38">
            <v>29.51</v>
          </cell>
          <cell r="W38">
            <v>29.51</v>
          </cell>
          <cell r="AC38">
            <v>28.502883932999342</v>
          </cell>
          <cell r="AD38">
            <v>28.502883932999342</v>
          </cell>
          <cell r="AE38">
            <v>28.502883932999342</v>
          </cell>
          <cell r="AF38">
            <v>28.502883932999342</v>
          </cell>
          <cell r="AG38">
            <v>28.502883932999342</v>
          </cell>
        </row>
        <row r="39">
          <cell r="A39" t="str">
            <v>2</v>
          </cell>
          <cell r="M39" t="str">
            <v>Добавить</v>
          </cell>
        </row>
        <row r="40">
          <cell r="A40" t="str">
            <v>2</v>
          </cell>
          <cell r="M40" t="str">
            <v>Двухставочный тариф</v>
          </cell>
        </row>
        <row r="41">
          <cell r="A41" t="str">
            <v>2</v>
          </cell>
          <cell r="M41" t="str">
            <v xml:space="preserve">Добавить </v>
          </cell>
        </row>
      </sheetData>
      <sheetData sheetId="20">
        <row r="15"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  <cell r="S15" t="str">
            <v>Предложение организации</v>
          </cell>
          <cell r="T15" t="str">
            <v>Предложение организации</v>
          </cell>
          <cell r="U15" t="str">
            <v>Предложение организации</v>
          </cell>
          <cell r="V15" t="str">
            <v>Предложение организации</v>
          </cell>
          <cell r="W15" t="str">
            <v>Предложение организации</v>
          </cell>
          <cell r="X15" t="str">
            <v>Предложение организации</v>
          </cell>
          <cell r="Y15" t="str">
            <v>Предложение организации</v>
          </cell>
          <cell r="Z15" t="str">
            <v>Предложение организации</v>
          </cell>
          <cell r="AA15" t="str">
            <v>Предложение организации</v>
          </cell>
          <cell r="AB15" t="str">
            <v>Предложение организации</v>
          </cell>
          <cell r="AC15" t="str">
            <v>Принято органом регулирования</v>
          </cell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Первоначальная (восстановительная) стоимость на начало периода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Здания</v>
          </cell>
        </row>
        <row r="19">
          <cell r="A19" t="str">
            <v>1</v>
          </cell>
          <cell r="M19" t="str">
            <v>Сооружения и передаточные устройства</v>
          </cell>
        </row>
        <row r="20">
          <cell r="A20" t="str">
            <v>1</v>
          </cell>
          <cell r="M20" t="str">
            <v>Машины и оборудование</v>
          </cell>
        </row>
        <row r="21">
          <cell r="A21" t="str">
            <v>1</v>
          </cell>
          <cell r="M21" t="str">
            <v>Транспорт</v>
          </cell>
        </row>
        <row r="22">
          <cell r="A22" t="str">
            <v>1</v>
          </cell>
          <cell r="M22" t="str">
            <v>Прочее</v>
          </cell>
        </row>
        <row r="23">
          <cell r="A23" t="str">
            <v>1</v>
          </cell>
          <cell r="M23" t="str">
            <v>Ввод основных фондов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</row>
        <row r="24">
          <cell r="A24" t="str">
            <v>1</v>
          </cell>
          <cell r="M24" t="str">
            <v>Здания</v>
          </cell>
        </row>
        <row r="25">
          <cell r="A25" t="str">
            <v>1</v>
          </cell>
          <cell r="M25" t="str">
            <v>Сооружения и передаточные устройства</v>
          </cell>
        </row>
        <row r="26">
          <cell r="A26" t="str">
            <v>1</v>
          </cell>
          <cell r="M26" t="str">
            <v>Машины и оборудование</v>
          </cell>
        </row>
        <row r="27">
          <cell r="A27" t="str">
            <v>1</v>
          </cell>
          <cell r="M27" t="str">
            <v>Транспорт</v>
          </cell>
        </row>
        <row r="28">
          <cell r="A28" t="str">
            <v>1</v>
          </cell>
          <cell r="M28" t="str">
            <v>Прочее</v>
          </cell>
        </row>
        <row r="29">
          <cell r="A29" t="str">
            <v>1</v>
          </cell>
          <cell r="M29" t="str">
            <v>Выбытие основных фондов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A30" t="str">
            <v>1</v>
          </cell>
          <cell r="M30" t="str">
            <v>Здания</v>
          </cell>
        </row>
        <row r="31">
          <cell r="A31" t="str">
            <v>1</v>
          </cell>
          <cell r="M31" t="str">
            <v>Сооружения и передаточные устройства</v>
          </cell>
        </row>
        <row r="32">
          <cell r="A32" t="str">
            <v>1</v>
          </cell>
          <cell r="M32" t="str">
            <v>Машины и оборудование</v>
          </cell>
        </row>
        <row r="33">
          <cell r="A33" t="str">
            <v>1</v>
          </cell>
          <cell r="M33" t="str">
            <v>Транспорт</v>
          </cell>
        </row>
        <row r="34">
          <cell r="A34" t="str">
            <v>1</v>
          </cell>
          <cell r="M34" t="str">
            <v>Прочее</v>
          </cell>
        </row>
        <row r="35">
          <cell r="A35" t="str">
            <v>1</v>
          </cell>
          <cell r="M35" t="str">
            <v>Первоначальная (восстановительная) стоимость на конец периода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A36" t="str">
            <v>1</v>
          </cell>
          <cell r="M36" t="str">
            <v>Здания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</row>
        <row r="37">
          <cell r="A37" t="str">
            <v>1</v>
          </cell>
          <cell r="M37" t="str">
            <v>Сооружения и передаточные устройства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</row>
        <row r="38">
          <cell r="A38" t="str">
            <v>1</v>
          </cell>
          <cell r="M38" t="str">
            <v>Машины и оборудование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</row>
        <row r="39">
          <cell r="A39" t="str">
            <v>1</v>
          </cell>
          <cell r="M39" t="str">
            <v>Транспорт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</row>
        <row r="40">
          <cell r="A40" t="str">
            <v>1</v>
          </cell>
          <cell r="M40" t="str">
            <v>Прочее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</row>
        <row r="41">
          <cell r="A41" t="str">
            <v>1</v>
          </cell>
          <cell r="M41" t="str">
            <v>Среднегодовая стоимость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</row>
        <row r="42">
          <cell r="A42" t="str">
            <v>1</v>
          </cell>
          <cell r="M42" t="str">
            <v>Здания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</row>
        <row r="43">
          <cell r="A43" t="str">
            <v>1</v>
          </cell>
          <cell r="M43" t="str">
            <v>Сооружения и передаточные устройства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</row>
        <row r="44">
          <cell r="A44" t="str">
            <v>1</v>
          </cell>
          <cell r="M44" t="str">
            <v>Машины и оборудование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</row>
        <row r="45">
          <cell r="A45" t="str">
            <v>1</v>
          </cell>
          <cell r="M45" t="str">
            <v>Транспорт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A46" t="str">
            <v>1</v>
          </cell>
          <cell r="M46" t="str">
            <v>Прочее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</row>
        <row r="47">
          <cell r="A47" t="str">
            <v>1</v>
          </cell>
          <cell r="M47" t="str">
            <v>Средняя норма амортизационных отчислений</v>
          </cell>
        </row>
        <row r="48">
          <cell r="A48" t="str">
            <v>1</v>
          </cell>
          <cell r="M48" t="str">
            <v>Здания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A49" t="str">
            <v>1</v>
          </cell>
          <cell r="M49" t="str">
            <v>Сооружения и передаточные устройства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</row>
        <row r="50">
          <cell r="A50" t="str">
            <v>1</v>
          </cell>
          <cell r="M50" t="str">
            <v>Машины и оборудование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</row>
        <row r="51">
          <cell r="A51" t="str">
            <v>1</v>
          </cell>
          <cell r="M51" t="str">
            <v>Транспорт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</row>
        <row r="52">
          <cell r="A52" t="str">
            <v>1</v>
          </cell>
          <cell r="M52" t="str">
            <v>Прочее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</row>
        <row r="53">
          <cell r="A53" t="str">
            <v>1</v>
          </cell>
          <cell r="M53" t="str">
            <v>Сумма амортизационных отчислений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</row>
        <row r="54">
          <cell r="A54" t="str">
            <v>1</v>
          </cell>
          <cell r="M54" t="str">
            <v>Здания</v>
          </cell>
        </row>
        <row r="55">
          <cell r="A55" t="str">
            <v>1</v>
          </cell>
          <cell r="M55" t="str">
            <v>Сооружения и передаточные устройства</v>
          </cell>
        </row>
        <row r="56">
          <cell r="A56" t="str">
            <v>1</v>
          </cell>
          <cell r="M56" t="str">
            <v>Машины и оборудование</v>
          </cell>
        </row>
        <row r="57">
          <cell r="A57" t="str">
            <v>1</v>
          </cell>
          <cell r="M57" t="str">
            <v>Транспорт</v>
          </cell>
        </row>
        <row r="58">
          <cell r="A58" t="str">
            <v>1</v>
          </cell>
          <cell r="M58" t="str">
            <v>Прочее</v>
          </cell>
        </row>
        <row r="59">
          <cell r="A59" t="str">
            <v>1</v>
          </cell>
          <cell r="M59" t="str">
            <v>Переоценка на 31.12.XX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</row>
        <row r="60">
          <cell r="A60" t="str">
            <v>1</v>
          </cell>
          <cell r="M60" t="str">
            <v>Здания</v>
          </cell>
        </row>
        <row r="61">
          <cell r="A61" t="str">
            <v>1</v>
          </cell>
          <cell r="M61" t="str">
            <v>Сооружения и передаточные устройства</v>
          </cell>
        </row>
        <row r="62">
          <cell r="A62" t="str">
            <v>1</v>
          </cell>
          <cell r="M62" t="str">
            <v>Машины и оборудование</v>
          </cell>
        </row>
        <row r="63">
          <cell r="A63" t="str">
            <v>1</v>
          </cell>
          <cell r="M63" t="str">
            <v>Транспорт</v>
          </cell>
        </row>
        <row r="64">
          <cell r="A64" t="str">
            <v>1</v>
          </cell>
          <cell r="M64" t="str">
            <v>Прочее</v>
          </cell>
        </row>
        <row r="65">
          <cell r="A65" t="str">
            <v>2</v>
          </cell>
        </row>
        <row r="66">
          <cell r="A66" t="str">
            <v>2</v>
          </cell>
          <cell r="M66" t="str">
            <v>Первоначальная (восстановительная) стоимость на начало периода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</row>
        <row r="67">
          <cell r="A67" t="str">
            <v>2</v>
          </cell>
          <cell r="M67" t="str">
            <v>Здания</v>
          </cell>
        </row>
        <row r="68">
          <cell r="A68" t="str">
            <v>2</v>
          </cell>
          <cell r="M68" t="str">
            <v>Сооружения и передаточные устройства</v>
          </cell>
        </row>
        <row r="69">
          <cell r="A69" t="str">
            <v>2</v>
          </cell>
          <cell r="M69" t="str">
            <v>Машины и оборудование</v>
          </cell>
        </row>
        <row r="70">
          <cell r="A70" t="str">
            <v>2</v>
          </cell>
          <cell r="M70" t="str">
            <v>Транспорт</v>
          </cell>
        </row>
        <row r="71">
          <cell r="A71" t="str">
            <v>2</v>
          </cell>
          <cell r="M71" t="str">
            <v>Прочее</v>
          </cell>
        </row>
        <row r="72">
          <cell r="A72" t="str">
            <v>2</v>
          </cell>
          <cell r="M72" t="str">
            <v>Ввод основных фондов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</row>
        <row r="73">
          <cell r="A73" t="str">
            <v>2</v>
          </cell>
          <cell r="M73" t="str">
            <v>Здания</v>
          </cell>
        </row>
        <row r="74">
          <cell r="A74" t="str">
            <v>2</v>
          </cell>
          <cell r="M74" t="str">
            <v>Сооружения и передаточные устройства</v>
          </cell>
        </row>
        <row r="75">
          <cell r="A75" t="str">
            <v>2</v>
          </cell>
          <cell r="M75" t="str">
            <v>Машины и оборудование</v>
          </cell>
        </row>
        <row r="76">
          <cell r="A76" t="str">
            <v>2</v>
          </cell>
          <cell r="M76" t="str">
            <v>Транспорт</v>
          </cell>
        </row>
        <row r="77">
          <cell r="A77" t="str">
            <v>2</v>
          </cell>
          <cell r="M77" t="str">
            <v>Прочее</v>
          </cell>
        </row>
        <row r="78">
          <cell r="A78" t="str">
            <v>2</v>
          </cell>
          <cell r="M78" t="str">
            <v>Выбытие основных фондов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</row>
        <row r="79">
          <cell r="A79" t="str">
            <v>2</v>
          </cell>
          <cell r="M79" t="str">
            <v>Здания</v>
          </cell>
        </row>
        <row r="80">
          <cell r="A80" t="str">
            <v>2</v>
          </cell>
          <cell r="M80" t="str">
            <v>Сооружения и передаточные устройства</v>
          </cell>
        </row>
        <row r="81">
          <cell r="A81" t="str">
            <v>2</v>
          </cell>
          <cell r="M81" t="str">
            <v>Машины и оборудование</v>
          </cell>
        </row>
        <row r="82">
          <cell r="A82" t="str">
            <v>2</v>
          </cell>
          <cell r="M82" t="str">
            <v>Транспорт</v>
          </cell>
        </row>
        <row r="83">
          <cell r="A83" t="str">
            <v>2</v>
          </cell>
          <cell r="M83" t="str">
            <v>Прочее</v>
          </cell>
        </row>
        <row r="84">
          <cell r="A84" t="str">
            <v>2</v>
          </cell>
          <cell r="M84" t="str">
            <v>Первоначальная (восстановительная) стоимость на конец периода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</row>
        <row r="85">
          <cell r="A85" t="str">
            <v>2</v>
          </cell>
          <cell r="M85" t="str">
            <v>Здания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</row>
        <row r="86">
          <cell r="A86" t="str">
            <v>2</v>
          </cell>
          <cell r="M86" t="str">
            <v>Сооружения и передаточные устройства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</row>
        <row r="87">
          <cell r="A87" t="str">
            <v>2</v>
          </cell>
          <cell r="M87" t="str">
            <v>Машины и оборудование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</row>
        <row r="88">
          <cell r="A88" t="str">
            <v>2</v>
          </cell>
          <cell r="M88" t="str">
            <v>Транспорт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</row>
        <row r="89">
          <cell r="A89" t="str">
            <v>2</v>
          </cell>
          <cell r="M89" t="str">
            <v>Прочее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</row>
        <row r="90">
          <cell r="A90" t="str">
            <v>2</v>
          </cell>
          <cell r="M90" t="str">
            <v>Среднегодовая стоимость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</row>
        <row r="91">
          <cell r="A91" t="str">
            <v>2</v>
          </cell>
          <cell r="M91" t="str">
            <v>Здания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</row>
        <row r="92">
          <cell r="A92" t="str">
            <v>2</v>
          </cell>
          <cell r="M92" t="str">
            <v>Сооружения и передаточные устройства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</row>
        <row r="93">
          <cell r="A93" t="str">
            <v>2</v>
          </cell>
          <cell r="M93" t="str">
            <v>Машины и оборудование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</row>
        <row r="94">
          <cell r="A94" t="str">
            <v>2</v>
          </cell>
          <cell r="M94" t="str">
            <v>Транспорт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</row>
        <row r="95">
          <cell r="A95" t="str">
            <v>2</v>
          </cell>
          <cell r="M95" t="str">
            <v>Прочее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</row>
        <row r="96">
          <cell r="A96" t="str">
            <v>2</v>
          </cell>
          <cell r="M96" t="str">
            <v>Средняя норма амортизационных отчислений</v>
          </cell>
        </row>
        <row r="97">
          <cell r="A97" t="str">
            <v>2</v>
          </cell>
          <cell r="M97" t="str">
            <v>Здания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</row>
        <row r="98">
          <cell r="A98" t="str">
            <v>2</v>
          </cell>
          <cell r="M98" t="str">
            <v>Сооружения и передаточные устройства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</row>
        <row r="99">
          <cell r="A99" t="str">
            <v>2</v>
          </cell>
          <cell r="M99" t="str">
            <v>Машины и оборудование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</row>
        <row r="100">
          <cell r="A100" t="str">
            <v>2</v>
          </cell>
          <cell r="M100" t="str">
            <v>Транспорт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</row>
        <row r="101">
          <cell r="A101" t="str">
            <v>2</v>
          </cell>
          <cell r="M101" t="str">
            <v>Прочее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</row>
        <row r="102">
          <cell r="A102" t="str">
            <v>2</v>
          </cell>
          <cell r="M102" t="str">
            <v>Сумма амортизационных отчислений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</row>
        <row r="103">
          <cell r="A103" t="str">
            <v>2</v>
          </cell>
          <cell r="M103" t="str">
            <v>Здания</v>
          </cell>
        </row>
        <row r="104">
          <cell r="A104" t="str">
            <v>2</v>
          </cell>
          <cell r="M104" t="str">
            <v>Сооружения и передаточные устройства</v>
          </cell>
        </row>
        <row r="105">
          <cell r="A105" t="str">
            <v>2</v>
          </cell>
          <cell r="M105" t="str">
            <v>Машины и оборудование</v>
          </cell>
        </row>
        <row r="106">
          <cell r="A106" t="str">
            <v>2</v>
          </cell>
          <cell r="M106" t="str">
            <v>Транспорт</v>
          </cell>
        </row>
        <row r="107">
          <cell r="A107" t="str">
            <v>2</v>
          </cell>
          <cell r="M107" t="str">
            <v>Прочее</v>
          </cell>
        </row>
        <row r="108">
          <cell r="A108" t="str">
            <v>2</v>
          </cell>
          <cell r="M108" t="str">
            <v>Переоценка на 31.12.XX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</row>
        <row r="109">
          <cell r="A109" t="str">
            <v>2</v>
          </cell>
          <cell r="M109" t="str">
            <v>Здания</v>
          </cell>
        </row>
        <row r="110">
          <cell r="A110" t="str">
            <v>2</v>
          </cell>
          <cell r="M110" t="str">
            <v>Сооружения и передаточные устройства</v>
          </cell>
        </row>
        <row r="111">
          <cell r="A111" t="str">
            <v>2</v>
          </cell>
          <cell r="M111" t="str">
            <v>Машины и оборудование</v>
          </cell>
        </row>
        <row r="112">
          <cell r="A112" t="str">
            <v>2</v>
          </cell>
          <cell r="M112" t="str">
            <v>Транспорт</v>
          </cell>
        </row>
        <row r="113">
          <cell r="A113" t="str">
            <v>2</v>
          </cell>
          <cell r="M113" t="str">
            <v>Прочее</v>
          </cell>
        </row>
      </sheetData>
      <sheetData sheetId="21">
        <row r="15"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  <cell r="S15" t="str">
            <v>Предложение организации</v>
          </cell>
          <cell r="T15" t="str">
            <v>Предложение организации</v>
          </cell>
          <cell r="U15" t="str">
            <v>Предложение организации</v>
          </cell>
          <cell r="V15" t="str">
            <v>Предложение организации</v>
          </cell>
          <cell r="W15" t="str">
            <v>Предложение организации</v>
          </cell>
          <cell r="X15" t="str">
            <v>Предложение организации</v>
          </cell>
          <cell r="Y15" t="str">
            <v>Предложение организации</v>
          </cell>
          <cell r="Z15" t="str">
            <v>Предложение организации</v>
          </cell>
          <cell r="AA15" t="str">
            <v>Предложение организации</v>
          </cell>
          <cell r="AB15" t="str">
            <v>Предложение организации</v>
          </cell>
          <cell r="AC15" t="str">
            <v>Принято органом регулирования</v>
          </cell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Арендная и концессионная плата. Лизинговые платежи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Аренда имущества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</row>
        <row r="19">
          <cell r="A19" t="str">
            <v>1</v>
          </cell>
          <cell r="M19" t="str">
            <v>Аренда муниципальной или государственной собственности</v>
          </cell>
        </row>
        <row r="20">
          <cell r="A20" t="str">
            <v>1</v>
          </cell>
          <cell r="M20" t="str">
            <v>Аренда частной собственности</v>
          </cell>
        </row>
        <row r="21">
          <cell r="A21" t="str">
            <v>1</v>
          </cell>
          <cell r="M21" t="str">
            <v>Концессионная плата</v>
          </cell>
        </row>
        <row r="22">
          <cell r="A22" t="str">
            <v>1</v>
          </cell>
          <cell r="M22" t="str">
            <v>Лизинговые платежи</v>
          </cell>
        </row>
        <row r="23">
          <cell r="A23" t="str">
            <v>1</v>
          </cell>
          <cell r="M23" t="str">
            <v>Аренда земельных участков</v>
          </cell>
        </row>
        <row r="24">
          <cell r="A24" t="str">
            <v>2</v>
          </cell>
        </row>
        <row r="25">
          <cell r="A25" t="str">
            <v>2</v>
          </cell>
          <cell r="M25" t="str">
            <v>Арендная и концессионная плата. Лизинговые платежи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</row>
        <row r="26">
          <cell r="A26" t="str">
            <v>2</v>
          </cell>
          <cell r="M26" t="str">
            <v>Аренда имущества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</row>
        <row r="27">
          <cell r="A27" t="str">
            <v>2</v>
          </cell>
          <cell r="M27" t="str">
            <v>Аренда муниципальной или государственной собственности</v>
          </cell>
        </row>
        <row r="28">
          <cell r="A28" t="str">
            <v>2</v>
          </cell>
          <cell r="M28" t="str">
            <v>Аренда частной собственности</v>
          </cell>
        </row>
        <row r="29">
          <cell r="A29" t="str">
            <v>2</v>
          </cell>
          <cell r="M29" t="str">
            <v>Концессионная плата</v>
          </cell>
        </row>
        <row r="30">
          <cell r="A30" t="str">
            <v>2</v>
          </cell>
          <cell r="M30" t="str">
            <v>Лизинговые платежи</v>
          </cell>
        </row>
        <row r="31">
          <cell r="A31" t="str">
            <v>2</v>
          </cell>
          <cell r="M31" t="str">
            <v>Аренда земельных участков</v>
          </cell>
        </row>
      </sheetData>
      <sheetData sheetId="22">
        <row r="15"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  <cell r="S15" t="str">
            <v>Предложение организации</v>
          </cell>
          <cell r="T15" t="str">
            <v>Предложение организации</v>
          </cell>
          <cell r="U15" t="str">
            <v>Предложение организации</v>
          </cell>
          <cell r="V15" t="str">
            <v>Предложение организации</v>
          </cell>
          <cell r="W15" t="str">
            <v>Предложение организации</v>
          </cell>
          <cell r="X15" t="str">
            <v>Предложение организации</v>
          </cell>
          <cell r="Y15" t="str">
            <v>Предложение организации</v>
          </cell>
          <cell r="Z15" t="str">
            <v>Предложение организации</v>
          </cell>
          <cell r="AA15" t="str">
            <v>Предложение организации</v>
          </cell>
          <cell r="AB15" t="str">
            <v>Предложение организации</v>
          </cell>
          <cell r="AC15" t="str">
            <v>Принято органом регулирования</v>
          </cell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</row>
        <row r="17">
          <cell r="A17" t="str">
            <v>1</v>
          </cell>
          <cell r="M17" t="str">
            <v>Затраты на холодную воду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</row>
        <row r="19">
          <cell r="A19" t="str">
            <v>1</v>
          </cell>
          <cell r="M19" t="str">
            <v>Добавить поставщика</v>
          </cell>
        </row>
        <row r="20">
          <cell r="A20" t="str">
            <v>1</v>
          </cell>
          <cell r="M20" t="str">
            <v>Затраты на транспортировку холодной воды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</row>
        <row r="21">
          <cell r="A21" t="str">
            <v>1</v>
          </cell>
        </row>
        <row r="22">
          <cell r="A22" t="str">
            <v>1</v>
          </cell>
          <cell r="M22" t="str">
            <v>Добавить поставщика</v>
          </cell>
        </row>
        <row r="23">
          <cell r="A23" t="str">
            <v>1</v>
          </cell>
          <cell r="M23" t="str">
            <v>Затраты на водоотведение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</row>
        <row r="24">
          <cell r="A24" t="str">
            <v>1</v>
          </cell>
        </row>
        <row r="25">
          <cell r="A25" t="str">
            <v>1</v>
          </cell>
          <cell r="M25" t="str">
            <v>Добавить поставщика</v>
          </cell>
        </row>
        <row r="26">
          <cell r="A26" t="str">
            <v>1</v>
          </cell>
          <cell r="M26" t="str">
            <v>Затраты на транспортировку сточных вод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</row>
        <row r="27">
          <cell r="A27" t="str">
            <v>1</v>
          </cell>
        </row>
        <row r="28">
          <cell r="A28" t="str">
            <v>1</v>
          </cell>
          <cell r="M28" t="str">
            <v>Добавить поставщика</v>
          </cell>
        </row>
        <row r="29">
          <cell r="A29" t="str">
            <v>1</v>
          </cell>
          <cell r="M29" t="str">
            <v>Затраты на очистку сточных вод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A30" t="str">
            <v>1</v>
          </cell>
        </row>
        <row r="31">
          <cell r="A31" t="str">
            <v>1</v>
          </cell>
          <cell r="M31" t="str">
            <v>Добавить поставщика</v>
          </cell>
        </row>
        <row r="32">
          <cell r="A32" t="str">
            <v>1</v>
          </cell>
          <cell r="M32" t="str">
            <v>Затраты на тепловую энергию</v>
          </cell>
        </row>
        <row r="33">
          <cell r="A33" t="str">
            <v>1</v>
          </cell>
          <cell r="M33" t="str">
            <v>Затраты на теплоноситель</v>
          </cell>
        </row>
        <row r="34">
          <cell r="A34" t="str">
            <v>1</v>
          </cell>
          <cell r="M34" t="str">
            <v>Затраты на горячую воду</v>
          </cell>
        </row>
        <row r="35">
          <cell r="A35" t="str">
            <v>2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A36" t="str">
            <v>2</v>
          </cell>
          <cell r="M36" t="str">
            <v>Затраты на холодную воду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</row>
        <row r="37">
          <cell r="A37" t="str">
            <v>2</v>
          </cell>
        </row>
        <row r="38">
          <cell r="A38" t="str">
            <v>2</v>
          </cell>
          <cell r="M38" t="str">
            <v>Добавить поставщика</v>
          </cell>
        </row>
        <row r="39">
          <cell r="A39" t="str">
            <v>2</v>
          </cell>
          <cell r="M39" t="str">
            <v>Затраты на транспортировку холодной воды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</row>
        <row r="40">
          <cell r="A40" t="str">
            <v>2</v>
          </cell>
        </row>
        <row r="41">
          <cell r="A41" t="str">
            <v>2</v>
          </cell>
          <cell r="M41" t="str">
            <v>Добавить поставщика</v>
          </cell>
        </row>
        <row r="42">
          <cell r="A42" t="str">
            <v>2</v>
          </cell>
          <cell r="M42" t="str">
            <v>Затраты на водоотведение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</row>
        <row r="43">
          <cell r="A43" t="str">
            <v>2</v>
          </cell>
        </row>
        <row r="44">
          <cell r="A44" t="str">
            <v>2</v>
          </cell>
          <cell r="M44" t="str">
            <v>Добавить поставщика</v>
          </cell>
        </row>
        <row r="45">
          <cell r="A45" t="str">
            <v>2</v>
          </cell>
          <cell r="M45" t="str">
            <v>Затраты на транспортировку сточных вод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A46" t="str">
            <v>2</v>
          </cell>
        </row>
        <row r="47">
          <cell r="A47" t="str">
            <v>2</v>
          </cell>
          <cell r="M47" t="str">
            <v>Добавить поставщика</v>
          </cell>
        </row>
        <row r="48">
          <cell r="A48" t="str">
            <v>2</v>
          </cell>
          <cell r="M48" t="str">
            <v>Затраты на очистку сточных вод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A49" t="str">
            <v>2</v>
          </cell>
        </row>
        <row r="50">
          <cell r="A50" t="str">
            <v>2</v>
          </cell>
          <cell r="M50" t="str">
            <v>Добавить поставщика</v>
          </cell>
        </row>
        <row r="51">
          <cell r="A51" t="str">
            <v>2</v>
          </cell>
          <cell r="M51" t="str">
            <v>Затраты на тепловую энергию</v>
          </cell>
        </row>
        <row r="52">
          <cell r="A52" t="str">
            <v>2</v>
          </cell>
          <cell r="M52" t="str">
            <v>Затраты на теплоноситель</v>
          </cell>
        </row>
        <row r="53">
          <cell r="A53" t="str">
            <v>2</v>
          </cell>
          <cell r="M53" t="str">
            <v>Затраты на горячую воду</v>
          </cell>
        </row>
      </sheetData>
      <sheetData sheetId="23">
        <row r="15"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  <cell r="S15" t="str">
            <v>Предложение организации</v>
          </cell>
          <cell r="T15" t="str">
            <v>Принято органом регулирования</v>
          </cell>
        </row>
        <row r="16">
          <cell r="A16" t="str">
            <v>1</v>
          </cell>
          <cell r="O16">
            <v>0</v>
          </cell>
          <cell r="P16">
            <v>950.23780228200008</v>
          </cell>
          <cell r="Q16">
            <v>0</v>
          </cell>
          <cell r="R16">
            <v>0</v>
          </cell>
          <cell r="S16">
            <v>3908.8110280320002</v>
          </cell>
          <cell r="T16">
            <v>0</v>
          </cell>
        </row>
        <row r="17">
          <cell r="A17" t="str">
            <v>1</v>
          </cell>
          <cell r="B17" t="str">
            <v>ПП</v>
          </cell>
          <cell r="P17">
            <v>491.06200000000001</v>
          </cell>
          <cell r="S17">
            <v>2595.39408</v>
          </cell>
          <cell r="T17">
            <v>0</v>
          </cell>
        </row>
        <row r="18">
          <cell r="A18" t="str">
            <v>1</v>
          </cell>
        </row>
        <row r="19">
          <cell r="A19" t="str">
            <v>1</v>
          </cell>
          <cell r="S19">
            <v>2595.39408</v>
          </cell>
        </row>
        <row r="20">
          <cell r="A20" t="str">
            <v>1</v>
          </cell>
          <cell r="S20">
            <v>4</v>
          </cell>
        </row>
        <row r="21">
          <cell r="A21" t="str">
            <v>1</v>
          </cell>
          <cell r="S21">
            <v>54070.71</v>
          </cell>
        </row>
        <row r="22">
          <cell r="A22" t="str">
            <v>1</v>
          </cell>
        </row>
        <row r="23">
          <cell r="A23" t="str">
            <v>1</v>
          </cell>
          <cell r="B23" t="str">
            <v>СОЦ_ПП</v>
          </cell>
          <cell r="O23">
            <v>0</v>
          </cell>
          <cell r="P23">
            <v>103.76680228200001</v>
          </cell>
          <cell r="Q23">
            <v>0</v>
          </cell>
          <cell r="R23">
            <v>0</v>
          </cell>
          <cell r="S23">
            <v>570.98669760000007</v>
          </cell>
          <cell r="T23">
            <v>0</v>
          </cell>
        </row>
        <row r="24">
          <cell r="A24" t="str">
            <v>1</v>
          </cell>
          <cell r="B24" t="str">
            <v>РП</v>
          </cell>
          <cell r="S24">
            <v>0</v>
          </cell>
          <cell r="T24">
            <v>0</v>
          </cell>
        </row>
        <row r="25">
          <cell r="A25" t="str">
            <v>1</v>
          </cell>
        </row>
        <row r="26">
          <cell r="A26" t="str">
            <v>1</v>
          </cell>
        </row>
        <row r="27">
          <cell r="A27" t="str">
            <v>1</v>
          </cell>
          <cell r="B27" t="str">
            <v>СОЦ_РП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</row>
        <row r="28">
          <cell r="A28" t="str">
            <v>1</v>
          </cell>
          <cell r="B28" t="str">
            <v>АУП</v>
          </cell>
          <cell r="P28">
            <v>294.13200000000001</v>
          </cell>
          <cell r="S28">
            <v>608.54938559999994</v>
          </cell>
          <cell r="T28">
            <v>0</v>
          </cell>
        </row>
        <row r="29">
          <cell r="A29" t="str">
            <v>1</v>
          </cell>
        </row>
        <row r="30">
          <cell r="A30" t="str">
            <v>1</v>
          </cell>
          <cell r="S30">
            <v>608.54938559999994</v>
          </cell>
          <cell r="T30">
            <v>0</v>
          </cell>
        </row>
        <row r="31">
          <cell r="A31" t="str">
            <v>1</v>
          </cell>
          <cell r="S31">
            <v>0.78</v>
          </cell>
        </row>
        <row r="32">
          <cell r="A32" t="str">
            <v>1</v>
          </cell>
          <cell r="S32">
            <v>65015.96</v>
          </cell>
        </row>
        <row r="33">
          <cell r="A33" t="str">
            <v>1</v>
          </cell>
        </row>
        <row r="34">
          <cell r="A34" t="str">
            <v>1</v>
          </cell>
          <cell r="B34" t="str">
            <v>СОЦ_АУП</v>
          </cell>
          <cell r="O34">
            <v>0</v>
          </cell>
          <cell r="P34">
            <v>61.277000000000001</v>
          </cell>
          <cell r="Q34">
            <v>0</v>
          </cell>
          <cell r="R34">
            <v>0</v>
          </cell>
          <cell r="S34">
            <v>133.88086483199999</v>
          </cell>
          <cell r="T34">
            <v>0</v>
          </cell>
        </row>
        <row r="35">
          <cell r="A35" t="str">
            <v>1</v>
          </cell>
          <cell r="B35" t="str">
            <v>СП</v>
          </cell>
          <cell r="S35">
            <v>0</v>
          </cell>
          <cell r="T35">
            <v>0</v>
          </cell>
        </row>
        <row r="36">
          <cell r="A36" t="str">
            <v>1</v>
          </cell>
        </row>
        <row r="37">
          <cell r="A37" t="str">
            <v>1</v>
          </cell>
        </row>
        <row r="38">
          <cell r="A38" t="str">
            <v>1</v>
          </cell>
          <cell r="B38" t="str">
            <v>СОЦ_СП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</row>
        <row r="39">
          <cell r="A39" t="str">
            <v>2</v>
          </cell>
          <cell r="O39">
            <v>0</v>
          </cell>
          <cell r="P39">
            <v>1026.8192159800001</v>
          </cell>
          <cell r="Q39">
            <v>0</v>
          </cell>
          <cell r="R39">
            <v>0</v>
          </cell>
          <cell r="S39">
            <v>3645.5926178880004</v>
          </cell>
          <cell r="T39">
            <v>0</v>
          </cell>
        </row>
        <row r="40">
          <cell r="A40" t="str">
            <v>2</v>
          </cell>
          <cell r="B40" t="str">
            <v>ПП</v>
          </cell>
          <cell r="P40">
            <v>846.25400000000002</v>
          </cell>
          <cell r="S40">
            <v>2387.4432000000002</v>
          </cell>
          <cell r="T40">
            <v>0</v>
          </cell>
        </row>
        <row r="41">
          <cell r="A41" t="str">
            <v>2</v>
          </cell>
        </row>
        <row r="42">
          <cell r="A42" t="str">
            <v>2</v>
          </cell>
          <cell r="S42">
            <v>2387.4432000000002</v>
          </cell>
          <cell r="T42">
            <v>0</v>
          </cell>
        </row>
        <row r="43">
          <cell r="A43" t="str">
            <v>2</v>
          </cell>
          <cell r="S43">
            <v>4</v>
          </cell>
        </row>
        <row r="44">
          <cell r="A44" t="str">
            <v>2</v>
          </cell>
          <cell r="S44">
            <v>49738.400000000001</v>
          </cell>
        </row>
        <row r="45">
          <cell r="A45" t="str">
            <v>2</v>
          </cell>
        </row>
        <row r="46">
          <cell r="A46" t="str">
            <v>2</v>
          </cell>
          <cell r="B46" t="str">
            <v>СОЦ_ПП</v>
          </cell>
          <cell r="O46">
            <v>0</v>
          </cell>
          <cell r="P46">
            <v>180.56521598</v>
          </cell>
          <cell r="Q46">
            <v>0</v>
          </cell>
          <cell r="R46">
            <v>0</v>
          </cell>
          <cell r="S46">
            <v>525.23750400000006</v>
          </cell>
          <cell r="T46">
            <v>0</v>
          </cell>
        </row>
        <row r="47">
          <cell r="A47" t="str">
            <v>2</v>
          </cell>
          <cell r="B47" t="str">
            <v>РП</v>
          </cell>
          <cell r="S47">
            <v>0</v>
          </cell>
          <cell r="T47">
            <v>0</v>
          </cell>
        </row>
        <row r="48">
          <cell r="A48" t="str">
            <v>2</v>
          </cell>
        </row>
        <row r="49">
          <cell r="A49" t="str">
            <v>2</v>
          </cell>
        </row>
        <row r="50">
          <cell r="A50" t="str">
            <v>2</v>
          </cell>
          <cell r="B50" t="str">
            <v>СОЦ_РП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</row>
        <row r="51">
          <cell r="A51" t="str">
            <v>2</v>
          </cell>
          <cell r="B51" t="str">
            <v>АУП</v>
          </cell>
          <cell r="S51">
            <v>600.7474704</v>
          </cell>
          <cell r="T51">
            <v>0</v>
          </cell>
        </row>
        <row r="52">
          <cell r="A52" t="str">
            <v>2</v>
          </cell>
        </row>
        <row r="53">
          <cell r="A53" t="str">
            <v>2</v>
          </cell>
          <cell r="S53">
            <v>600.7474704</v>
          </cell>
          <cell r="T53">
            <v>0</v>
          </cell>
        </row>
        <row r="54">
          <cell r="A54" t="str">
            <v>2</v>
          </cell>
          <cell r="S54">
            <v>0.77</v>
          </cell>
        </row>
        <row r="55">
          <cell r="A55" t="str">
            <v>2</v>
          </cell>
          <cell r="S55">
            <v>65015.96</v>
          </cell>
        </row>
        <row r="56">
          <cell r="A56" t="str">
            <v>2</v>
          </cell>
        </row>
        <row r="57">
          <cell r="A57" t="str">
            <v>2</v>
          </cell>
          <cell r="B57" t="str">
            <v>СОЦ_АУП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132.16444348799999</v>
          </cell>
          <cell r="T57">
            <v>0</v>
          </cell>
        </row>
        <row r="58">
          <cell r="A58" t="str">
            <v>2</v>
          </cell>
          <cell r="B58" t="str">
            <v>СП</v>
          </cell>
          <cell r="S58">
            <v>0</v>
          </cell>
          <cell r="T58">
            <v>0</v>
          </cell>
        </row>
        <row r="59">
          <cell r="A59" t="str">
            <v>2</v>
          </cell>
        </row>
        <row r="60">
          <cell r="A60" t="str">
            <v>2</v>
          </cell>
        </row>
        <row r="61">
          <cell r="A61" t="str">
            <v>2</v>
          </cell>
          <cell r="B61" t="str">
            <v>СОЦ_СП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</row>
      </sheetData>
      <sheetData sheetId="24">
        <row r="15"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  <cell r="S15" t="str">
            <v>Предложение организации</v>
          </cell>
          <cell r="T15" t="str">
            <v>Принято органом регулирования</v>
          </cell>
        </row>
        <row r="16">
          <cell r="A16" t="str">
            <v>1</v>
          </cell>
          <cell r="O16">
            <v>0</v>
          </cell>
          <cell r="P16">
            <v>355.40899999999999</v>
          </cell>
          <cell r="Q16">
            <v>0</v>
          </cell>
          <cell r="R16">
            <v>0</v>
          </cell>
          <cell r="S16">
            <v>742.43025043199987</v>
          </cell>
          <cell r="T16">
            <v>0</v>
          </cell>
        </row>
        <row r="17">
          <cell r="A17" t="str">
            <v>1</v>
          </cell>
          <cell r="O17">
            <v>0</v>
          </cell>
          <cell r="P17">
            <v>294.13200000000001</v>
          </cell>
          <cell r="Q17">
            <v>0</v>
          </cell>
          <cell r="R17">
            <v>0</v>
          </cell>
          <cell r="S17">
            <v>608.54938559999994</v>
          </cell>
          <cell r="T17">
            <v>0</v>
          </cell>
        </row>
        <row r="18">
          <cell r="A18" t="str">
            <v>1</v>
          </cell>
          <cell r="O18">
            <v>0</v>
          </cell>
          <cell r="P18">
            <v>61.277000000000001</v>
          </cell>
          <cell r="Q18">
            <v>0</v>
          </cell>
          <cell r="R18">
            <v>0</v>
          </cell>
          <cell r="S18">
            <v>133.88086483199999</v>
          </cell>
          <cell r="T18">
            <v>0</v>
          </cell>
        </row>
        <row r="19">
          <cell r="A19" t="str">
            <v>1</v>
          </cell>
          <cell r="B19" t="str">
            <v>p3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</row>
        <row r="20">
          <cell r="A20" t="str">
            <v>1</v>
          </cell>
          <cell r="B20" t="str">
            <v>p3_1</v>
          </cell>
        </row>
        <row r="21">
          <cell r="A21" t="str">
            <v>1</v>
          </cell>
          <cell r="B21" t="str">
            <v>p3_2</v>
          </cell>
        </row>
        <row r="22">
          <cell r="A22" t="str">
            <v>1</v>
          </cell>
          <cell r="B22" t="str">
            <v>p3_3</v>
          </cell>
        </row>
        <row r="23">
          <cell r="A23" t="str">
            <v>1</v>
          </cell>
          <cell r="B23" t="str">
            <v>p3_4</v>
          </cell>
        </row>
        <row r="24">
          <cell r="A24" t="str">
            <v>1</v>
          </cell>
          <cell r="B24" t="str">
            <v>p3_5</v>
          </cell>
        </row>
        <row r="25">
          <cell r="A25" t="str">
            <v>1</v>
          </cell>
          <cell r="B25" t="str">
            <v>p3_6</v>
          </cell>
        </row>
        <row r="26">
          <cell r="A26" t="str">
            <v>1</v>
          </cell>
          <cell r="B26" t="str">
            <v>p3_7</v>
          </cell>
        </row>
        <row r="27">
          <cell r="A27" t="str">
            <v>1</v>
          </cell>
          <cell r="B27" t="str">
            <v>p4</v>
          </cell>
        </row>
        <row r="28">
          <cell r="A28" t="str">
            <v>1</v>
          </cell>
          <cell r="B28" t="str">
            <v>p5</v>
          </cell>
        </row>
        <row r="29">
          <cell r="A29" t="str">
            <v>1</v>
          </cell>
          <cell r="B29" t="str">
            <v>p6</v>
          </cell>
        </row>
        <row r="30">
          <cell r="A30" t="str">
            <v>1</v>
          </cell>
          <cell r="B30" t="str">
            <v>p7</v>
          </cell>
        </row>
        <row r="31">
          <cell r="A31" t="str">
            <v>1</v>
          </cell>
          <cell r="B31" t="str">
            <v>p8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</row>
        <row r="32">
          <cell r="A32" t="str">
            <v>1</v>
          </cell>
          <cell r="B32" t="str">
            <v>p8_1</v>
          </cell>
        </row>
        <row r="33">
          <cell r="A33" t="str">
            <v>1</v>
          </cell>
          <cell r="B33" t="str">
            <v>p8_2</v>
          </cell>
        </row>
        <row r="34">
          <cell r="A34" t="str">
            <v>1</v>
          </cell>
          <cell r="B34" t="str">
            <v>p8_3</v>
          </cell>
        </row>
        <row r="35">
          <cell r="A35" t="str">
            <v>2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732.91191388799996</v>
          </cell>
          <cell r="T35">
            <v>0</v>
          </cell>
        </row>
        <row r="36">
          <cell r="A36" t="str">
            <v>2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600.7474704</v>
          </cell>
          <cell r="T36">
            <v>0</v>
          </cell>
        </row>
        <row r="37">
          <cell r="A37" t="str">
            <v>2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132.16444348799999</v>
          </cell>
          <cell r="T37">
            <v>0</v>
          </cell>
        </row>
        <row r="38">
          <cell r="A38" t="str">
            <v>2</v>
          </cell>
          <cell r="B38" t="str">
            <v>p3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</row>
        <row r="39">
          <cell r="A39" t="str">
            <v>2</v>
          </cell>
          <cell r="B39" t="str">
            <v>p3_1</v>
          </cell>
        </row>
        <row r="40">
          <cell r="A40" t="str">
            <v>2</v>
          </cell>
          <cell r="B40" t="str">
            <v>p3_2</v>
          </cell>
        </row>
        <row r="41">
          <cell r="A41" t="str">
            <v>2</v>
          </cell>
          <cell r="B41" t="str">
            <v>p3_3</v>
          </cell>
        </row>
        <row r="42">
          <cell r="A42" t="str">
            <v>2</v>
          </cell>
          <cell r="B42" t="str">
            <v>p3_4</v>
          </cell>
        </row>
        <row r="43">
          <cell r="A43" t="str">
            <v>2</v>
          </cell>
          <cell r="B43" t="str">
            <v>p3_5</v>
          </cell>
        </row>
        <row r="44">
          <cell r="A44" t="str">
            <v>2</v>
          </cell>
          <cell r="B44" t="str">
            <v>p3_6</v>
          </cell>
        </row>
        <row r="45">
          <cell r="A45" t="str">
            <v>2</v>
          </cell>
          <cell r="B45" t="str">
            <v>p3_7</v>
          </cell>
        </row>
        <row r="46">
          <cell r="A46" t="str">
            <v>2</v>
          </cell>
          <cell r="B46" t="str">
            <v>p4</v>
          </cell>
        </row>
        <row r="47">
          <cell r="A47" t="str">
            <v>2</v>
          </cell>
          <cell r="B47" t="str">
            <v>p5</v>
          </cell>
        </row>
        <row r="48">
          <cell r="A48" t="str">
            <v>2</v>
          </cell>
          <cell r="B48" t="str">
            <v>p6</v>
          </cell>
        </row>
        <row r="49">
          <cell r="A49" t="str">
            <v>2</v>
          </cell>
          <cell r="B49" t="str">
            <v>p7</v>
          </cell>
        </row>
        <row r="50">
          <cell r="A50" t="str">
            <v>2</v>
          </cell>
          <cell r="B50" t="str">
            <v>p8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</row>
        <row r="51">
          <cell r="A51" t="str">
            <v>2</v>
          </cell>
          <cell r="B51" t="str">
            <v>p8_1</v>
          </cell>
        </row>
        <row r="52">
          <cell r="A52" t="str">
            <v>2</v>
          </cell>
          <cell r="B52" t="str">
            <v>p8_2</v>
          </cell>
        </row>
        <row r="53">
          <cell r="A53" t="str">
            <v>2</v>
          </cell>
          <cell r="B53" t="str">
            <v>p8_3</v>
          </cell>
        </row>
      </sheetData>
      <sheetData sheetId="25">
        <row r="15"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  <cell r="S15" t="str">
            <v>Предложение организации</v>
          </cell>
          <cell r="T15" t="str">
            <v>Принято органом регулирования</v>
          </cell>
        </row>
        <row r="16">
          <cell r="A16" t="str">
            <v>1</v>
          </cell>
          <cell r="B16" t="str">
            <v>L0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</row>
        <row r="17">
          <cell r="A17" t="str">
            <v>1</v>
          </cell>
          <cell r="B17" t="str">
            <v>L1</v>
          </cell>
        </row>
        <row r="18">
          <cell r="A18" t="str">
            <v>1</v>
          </cell>
          <cell r="B18" t="str">
            <v>L2</v>
          </cell>
        </row>
        <row r="19">
          <cell r="A19" t="str">
            <v>1</v>
          </cell>
          <cell r="B19" t="str">
            <v>L3</v>
          </cell>
        </row>
        <row r="20">
          <cell r="A20" t="str">
            <v>1</v>
          </cell>
          <cell r="B20" t="str">
            <v>L4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</row>
        <row r="21">
          <cell r="A21" t="str">
            <v>1</v>
          </cell>
          <cell r="B21" t="str">
            <v>L5</v>
          </cell>
        </row>
        <row r="22">
          <cell r="A22" t="str">
            <v>1</v>
          </cell>
          <cell r="B22" t="str">
            <v>L6</v>
          </cell>
        </row>
        <row r="23">
          <cell r="A23" t="str">
            <v>1</v>
          </cell>
          <cell r="B23" t="str">
            <v>L7</v>
          </cell>
        </row>
        <row r="24">
          <cell r="A24" t="str">
            <v>1</v>
          </cell>
          <cell r="B24" t="str">
            <v>L8</v>
          </cell>
        </row>
        <row r="25">
          <cell r="A25" t="str">
            <v>1</v>
          </cell>
          <cell r="B25" t="str">
            <v>L9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</row>
        <row r="26">
          <cell r="A26" t="str">
            <v>1</v>
          </cell>
        </row>
        <row r="27">
          <cell r="A27" t="str">
            <v>1</v>
          </cell>
          <cell r="B27" t="str">
            <v>1pIns</v>
          </cell>
        </row>
        <row r="28">
          <cell r="A28" t="str">
            <v>2</v>
          </cell>
          <cell r="B28" t="str">
            <v>L0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</row>
        <row r="29">
          <cell r="A29" t="str">
            <v>2</v>
          </cell>
          <cell r="B29" t="str">
            <v>L1</v>
          </cell>
        </row>
        <row r="30">
          <cell r="A30" t="str">
            <v>2</v>
          </cell>
          <cell r="B30" t="str">
            <v>L2</v>
          </cell>
        </row>
        <row r="31">
          <cell r="A31" t="str">
            <v>2</v>
          </cell>
          <cell r="B31" t="str">
            <v>L3</v>
          </cell>
        </row>
        <row r="32">
          <cell r="A32" t="str">
            <v>2</v>
          </cell>
          <cell r="B32" t="str">
            <v>L4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</row>
        <row r="33">
          <cell r="A33" t="str">
            <v>2</v>
          </cell>
          <cell r="B33" t="str">
            <v>L5</v>
          </cell>
        </row>
        <row r="34">
          <cell r="A34" t="str">
            <v>2</v>
          </cell>
          <cell r="B34" t="str">
            <v>L6</v>
          </cell>
        </row>
        <row r="35">
          <cell r="A35" t="str">
            <v>2</v>
          </cell>
          <cell r="B35" t="str">
            <v>L7</v>
          </cell>
        </row>
        <row r="36">
          <cell r="A36" t="str">
            <v>2</v>
          </cell>
          <cell r="B36" t="str">
            <v>L8</v>
          </cell>
        </row>
        <row r="37">
          <cell r="A37" t="str">
            <v>2</v>
          </cell>
          <cell r="B37" t="str">
            <v>L9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</row>
        <row r="38">
          <cell r="A38" t="str">
            <v>2</v>
          </cell>
        </row>
        <row r="39">
          <cell r="A39" t="str">
            <v>2</v>
          </cell>
          <cell r="B39" t="str">
            <v>2pIns</v>
          </cell>
        </row>
      </sheetData>
      <sheetData sheetId="26">
        <row r="15"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  <cell r="S15" t="str">
            <v>Предложение организации</v>
          </cell>
          <cell r="T15" t="str">
            <v>Предложение организации</v>
          </cell>
          <cell r="U15" t="str">
            <v>Предложение организации</v>
          </cell>
          <cell r="V15" t="str">
            <v>Предложение организации</v>
          </cell>
          <cell r="W15" t="str">
            <v>Предложение организации</v>
          </cell>
          <cell r="X15" t="str">
            <v>Предложение организации</v>
          </cell>
          <cell r="Y15" t="str">
            <v>Предложение организации</v>
          </cell>
          <cell r="Z15" t="str">
            <v>Предложение организации</v>
          </cell>
          <cell r="AA15" t="str">
            <v>Предложение организации</v>
          </cell>
          <cell r="AB15" t="str">
            <v>Предложение организации</v>
          </cell>
          <cell r="AC15" t="str">
            <v>Принято органом регулирования</v>
          </cell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Налоги и платежи, относимые на указанный вид деятельности</v>
          </cell>
          <cell r="O17">
            <v>31.729999999999997</v>
          </cell>
          <cell r="P17">
            <v>33.298000000000002</v>
          </cell>
          <cell r="Q17">
            <v>28.689802175971238</v>
          </cell>
          <cell r="R17">
            <v>37.120000000000005</v>
          </cell>
          <cell r="S17">
            <v>38.81</v>
          </cell>
          <cell r="T17">
            <v>40.769999999999996</v>
          </cell>
          <cell r="U17">
            <v>42.8</v>
          </cell>
          <cell r="V17">
            <v>44.94</v>
          </cell>
          <cell r="W17">
            <v>47.16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35.298367187165972</v>
          </cell>
          <cell r="AD17">
            <v>37.949304401558116</v>
          </cell>
          <cell r="AE17">
            <v>39.222799505912263</v>
          </cell>
          <cell r="AF17">
            <v>40.388084650282828</v>
          </cell>
          <cell r="AG17">
            <v>41.870333934331725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Транспортный налог</v>
          </cell>
        </row>
        <row r="19">
          <cell r="A19" t="str">
            <v>1</v>
          </cell>
          <cell r="M19" t="str">
            <v>Земельный налог</v>
          </cell>
        </row>
        <row r="20">
          <cell r="A20" t="str">
            <v>1</v>
          </cell>
          <cell r="M20" t="str">
            <v>Плата за негативное воздействие на окружающую среду</v>
          </cell>
        </row>
        <row r="21">
          <cell r="A21" t="str">
            <v>1</v>
          </cell>
          <cell r="M21" t="str">
            <v>Водный налог</v>
          </cell>
          <cell r="O21">
            <v>11.69</v>
          </cell>
          <cell r="P21">
            <v>11.898</v>
          </cell>
          <cell r="Q21">
            <v>9.0292681483999981</v>
          </cell>
          <cell r="R21">
            <v>15.21</v>
          </cell>
          <cell r="S21">
            <v>15.81</v>
          </cell>
          <cell r="T21">
            <v>16.61</v>
          </cell>
          <cell r="U21">
            <v>17.440000000000001</v>
          </cell>
          <cell r="V21">
            <v>18.309999999999999</v>
          </cell>
          <cell r="W21">
            <v>19.23</v>
          </cell>
          <cell r="AC21">
            <v>13.741520229999999</v>
          </cell>
          <cell r="AD21">
            <v>14.290157380439997</v>
          </cell>
          <cell r="AE21">
            <v>14.872513077159997</v>
          </cell>
          <cell r="AF21">
            <v>15.465317873239997</v>
          </cell>
          <cell r="AG21">
            <v>16.066249746599997</v>
          </cell>
        </row>
        <row r="22">
          <cell r="A22" t="str">
            <v>1</v>
          </cell>
          <cell r="M22" t="str">
            <v>Плата за пользование водным объектом</v>
          </cell>
        </row>
        <row r="23">
          <cell r="A23" t="str">
            <v>1</v>
          </cell>
          <cell r="M23" t="str">
            <v>Налог на имущество</v>
          </cell>
        </row>
        <row r="24">
          <cell r="A24" t="str">
            <v>1</v>
          </cell>
          <cell r="M24" t="str">
            <v>Налог на прибыль</v>
          </cell>
        </row>
        <row r="25">
          <cell r="A25" t="str">
            <v>1</v>
          </cell>
          <cell r="M25" t="str">
            <v>Единый налог при упрощенной системе налогообложения</v>
          </cell>
          <cell r="O25">
            <v>20.04</v>
          </cell>
          <cell r="P25">
            <v>21.4</v>
          </cell>
          <cell r="Q25">
            <v>19.660534027571241</v>
          </cell>
          <cell r="R25">
            <v>21.91</v>
          </cell>
          <cell r="S25">
            <v>23</v>
          </cell>
          <cell r="T25">
            <v>24.16</v>
          </cell>
          <cell r="U25">
            <v>25.36</v>
          </cell>
          <cell r="V25">
            <v>26.63</v>
          </cell>
          <cell r="W25">
            <v>27.93</v>
          </cell>
          <cell r="AC25">
            <v>21.556846957165973</v>
          </cell>
          <cell r="AD25">
            <v>23.65914702111812</v>
          </cell>
          <cell r="AE25">
            <v>24.35028642875227</v>
          </cell>
          <cell r="AF25">
            <v>24.922766777042831</v>
          </cell>
          <cell r="AG25">
            <v>25.804084187731728</v>
          </cell>
        </row>
        <row r="26">
          <cell r="A26" t="str">
            <v>1</v>
          </cell>
          <cell r="M26" t="str">
            <v>Прочие налоги и сборы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</row>
        <row r="27">
          <cell r="A27" t="str">
            <v>1</v>
          </cell>
        </row>
        <row r="28">
          <cell r="A28" t="str">
            <v>1</v>
          </cell>
          <cell r="M28" t="str">
            <v>Добавить</v>
          </cell>
        </row>
        <row r="29">
          <cell r="A29" t="str">
            <v>2</v>
          </cell>
        </row>
        <row r="30">
          <cell r="A30" t="str">
            <v>2</v>
          </cell>
          <cell r="M30" t="str">
            <v>Налоги и платежи, относимые на указанный вид деятельности</v>
          </cell>
          <cell r="O30">
            <v>19.7</v>
          </cell>
          <cell r="P30">
            <v>21.6</v>
          </cell>
          <cell r="Q30">
            <v>19.501626529919587</v>
          </cell>
          <cell r="R30">
            <v>20.178899075666394</v>
          </cell>
          <cell r="S30">
            <v>21.69</v>
          </cell>
          <cell r="T30">
            <v>22.78</v>
          </cell>
          <cell r="U30">
            <v>23.92</v>
          </cell>
          <cell r="V30">
            <v>25.11</v>
          </cell>
          <cell r="W30">
            <v>26.37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20.408208043844976</v>
          </cell>
          <cell r="AD30">
            <v>22.320531033672552</v>
          </cell>
          <cell r="AE30">
            <v>23.170202147077557</v>
          </cell>
          <cell r="AF30">
            <v>23.468859906413826</v>
          </cell>
          <cell r="AG30">
            <v>24.237619763767157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A31" t="str">
            <v>2</v>
          </cell>
          <cell r="M31" t="str">
            <v>Транспортный налог</v>
          </cell>
        </row>
        <row r="32">
          <cell r="A32" t="str">
            <v>2</v>
          </cell>
          <cell r="M32" t="str">
            <v>Земельный налог</v>
          </cell>
        </row>
        <row r="33">
          <cell r="A33" t="str">
            <v>2</v>
          </cell>
          <cell r="M33" t="str">
            <v>Плата за негативное воздействие на окружающую среду</v>
          </cell>
        </row>
        <row r="34">
          <cell r="A34" t="str">
            <v>2</v>
          </cell>
          <cell r="M34" t="str">
            <v>Водный налог</v>
          </cell>
        </row>
        <row r="35">
          <cell r="A35" t="str">
            <v>2</v>
          </cell>
          <cell r="M35" t="str">
            <v>Плата за пользование водным объектом</v>
          </cell>
        </row>
        <row r="36">
          <cell r="A36" t="str">
            <v>2</v>
          </cell>
          <cell r="M36" t="str">
            <v>Налог на имущество</v>
          </cell>
        </row>
        <row r="37">
          <cell r="A37" t="str">
            <v>2</v>
          </cell>
          <cell r="M37" t="str">
            <v>Налог на прибыль</v>
          </cell>
        </row>
        <row r="38">
          <cell r="A38" t="str">
            <v>2</v>
          </cell>
          <cell r="M38" t="str">
            <v>Единый налог при упрощенной системе налогообложения</v>
          </cell>
          <cell r="O38">
            <v>19.7</v>
          </cell>
          <cell r="P38">
            <v>21.6</v>
          </cell>
          <cell r="Q38">
            <v>19.501626529919587</v>
          </cell>
          <cell r="R38">
            <v>20.178899075666394</v>
          </cell>
          <cell r="S38">
            <v>21.69</v>
          </cell>
          <cell r="T38">
            <v>22.78</v>
          </cell>
          <cell r="U38">
            <v>23.92</v>
          </cell>
          <cell r="V38">
            <v>25.11</v>
          </cell>
          <cell r="W38">
            <v>26.37</v>
          </cell>
          <cell r="AC38">
            <v>20.408208043844976</v>
          </cell>
          <cell r="AD38">
            <v>22.320531033672552</v>
          </cell>
          <cell r="AE38">
            <v>23.170202147077557</v>
          </cell>
          <cell r="AF38">
            <v>23.468859906413826</v>
          </cell>
          <cell r="AG38">
            <v>24.237619763767157</v>
          </cell>
        </row>
        <row r="39">
          <cell r="A39" t="str">
            <v>2</v>
          </cell>
          <cell r="M39" t="str">
            <v>Прочие налоги и сборы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</row>
        <row r="40">
          <cell r="A40" t="str">
            <v>2</v>
          </cell>
        </row>
        <row r="41">
          <cell r="A41" t="str">
            <v>2</v>
          </cell>
          <cell r="M41" t="str">
            <v>Добавить</v>
          </cell>
        </row>
      </sheetData>
      <sheetData sheetId="27">
        <row r="16">
          <cell r="M16" t="str">
            <v>Источник финансирования, без НДС</v>
          </cell>
          <cell r="P16" t="str">
            <v>2023 год</v>
          </cell>
          <cell r="Q16" t="str">
            <v>2023 год</v>
          </cell>
          <cell r="R16" t="str">
            <v>2023 год</v>
          </cell>
          <cell r="T16" t="str">
            <v>2024 год</v>
          </cell>
          <cell r="U16" t="str">
            <v>2025 год</v>
          </cell>
          <cell r="V16" t="str">
            <v>2026 год</v>
          </cell>
          <cell r="W16" t="str">
            <v>2027 год</v>
          </cell>
          <cell r="X16" t="str">
            <v>2028 год</v>
          </cell>
          <cell r="Y16" t="str">
            <v>2029 год</v>
          </cell>
          <cell r="Z16" t="str">
            <v>2030 год</v>
          </cell>
          <cell r="AA16" t="str">
            <v>2031 год</v>
          </cell>
          <cell r="AB16" t="str">
            <v>2032 год</v>
          </cell>
          <cell r="AC16" t="str">
            <v>2033 год</v>
          </cell>
          <cell r="AD16" t="str">
            <v>2034 год</v>
          </cell>
          <cell r="AE16" t="str">
            <v>2025 год</v>
          </cell>
          <cell r="AF16" t="str">
            <v>2026 год</v>
          </cell>
          <cell r="AG16" t="str">
            <v>2027 год</v>
          </cell>
          <cell r="AH16" t="str">
            <v>2028 год</v>
          </cell>
          <cell r="AI16" t="str">
            <v>2029 год</v>
          </cell>
          <cell r="AJ16" t="str">
            <v>2030 год</v>
          </cell>
          <cell r="AK16" t="str">
            <v>2031 год</v>
          </cell>
          <cell r="AL16" t="str">
            <v>2032 год</v>
          </cell>
          <cell r="AM16" t="str">
            <v>2033 год</v>
          </cell>
          <cell r="AN16" t="str">
            <v>2034 год</v>
          </cell>
        </row>
        <row r="17">
          <cell r="P17" t="str">
            <v>Принято органом регулирования</v>
          </cell>
          <cell r="Q17" t="str">
            <v>Объем фактического ввода объектов системы водоснабжения и водоотведения в эксплуатацию по данным организации</v>
          </cell>
          <cell r="R17" t="str">
            <v>Объем фактического ввода объектов системы водоснабжения и водоотведения в эксплуатацию, принятый органом регулирования</v>
          </cell>
          <cell r="T17" t="str">
            <v>Принято органом регулирования</v>
          </cell>
          <cell r="U17" t="str">
            <v>Предложение организации</v>
          </cell>
          <cell r="V17" t="str">
            <v>Предложение организации</v>
          </cell>
          <cell r="W17" t="str">
            <v>Предложение организации</v>
          </cell>
          <cell r="X17" t="str">
            <v>Предложение организации</v>
          </cell>
          <cell r="Y17" t="str">
            <v>Предложение организации</v>
          </cell>
          <cell r="Z17" t="str">
            <v>Предложение организации</v>
          </cell>
          <cell r="AA17" t="str">
            <v>Предложение организации</v>
          </cell>
          <cell r="AB17" t="str">
            <v>Предложение организации</v>
          </cell>
          <cell r="AC17" t="str">
            <v>Предложение организации</v>
          </cell>
          <cell r="AD17" t="str">
            <v>Предложение организации</v>
          </cell>
          <cell r="AE17" t="str">
            <v>Принято органом регулирования</v>
          </cell>
          <cell r="AF17" t="str">
            <v>Принято органом регулирования</v>
          </cell>
          <cell r="AG17" t="str">
            <v>Принято органом регулирования</v>
          </cell>
          <cell r="AH17" t="str">
            <v>Принято органом регулирования</v>
          </cell>
          <cell r="AI17" t="str">
            <v>Принято органом регулирования</v>
          </cell>
          <cell r="AJ17" t="str">
            <v>Принято органом регулирования</v>
          </cell>
          <cell r="AK17" t="str">
            <v>Принято органом регулирования</v>
          </cell>
          <cell r="AL17" t="str">
            <v>Принято органом регулирования</v>
          </cell>
          <cell r="AM17" t="str">
            <v>Принято органом регулирования</v>
          </cell>
          <cell r="AN17" t="str">
            <v>Принято органом регулирования</v>
          </cell>
        </row>
        <row r="18">
          <cell r="M18" t="str">
            <v>Источники финансирования инвестиционной программы, всего</v>
          </cell>
          <cell r="P18">
            <v>0</v>
          </cell>
          <cell r="Q18">
            <v>0</v>
          </cell>
          <cell r="R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</row>
        <row r="19">
          <cell r="M19" t="str">
            <v>Собственные средства</v>
          </cell>
          <cell r="P19">
            <v>0</v>
          </cell>
          <cell r="Q19">
            <v>0</v>
          </cell>
          <cell r="R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</row>
        <row r="20">
          <cell r="M20" t="str">
            <v>Амортизационные отчисления</v>
          </cell>
        </row>
        <row r="21">
          <cell r="M21" t="str">
            <v>Прибыль на капвложения</v>
          </cell>
        </row>
        <row r="22">
          <cell r="M22" t="str">
            <v>Прочие собственные средства</v>
          </cell>
        </row>
        <row r="23">
          <cell r="M23" t="str">
            <v>За счет платы за технологическое присоединение</v>
          </cell>
        </row>
        <row r="24">
          <cell r="M24" t="str">
            <v>Привлеченные средства</v>
          </cell>
          <cell r="P24">
            <v>0</v>
          </cell>
          <cell r="Q24">
            <v>0</v>
          </cell>
          <cell r="R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</row>
        <row r="25">
          <cell r="M25" t="str">
            <v>Кредиты</v>
          </cell>
        </row>
        <row r="26">
          <cell r="M26" t="str">
            <v>Займы</v>
          </cell>
        </row>
        <row r="27">
          <cell r="M27" t="str">
            <v>Прочие привлеченные средства</v>
          </cell>
        </row>
        <row r="28">
          <cell r="M28" t="str">
            <v>Бюджетное финансирование</v>
          </cell>
          <cell r="P28">
            <v>0</v>
          </cell>
          <cell r="Q28">
            <v>0</v>
          </cell>
          <cell r="R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</row>
        <row r="29">
          <cell r="M29" t="str">
            <v>Федеральный бюджет</v>
          </cell>
        </row>
        <row r="30">
          <cell r="M30" t="str">
            <v>Бюджет субъекта РФ</v>
          </cell>
        </row>
        <row r="31">
          <cell r="M31" t="str">
            <v>Бюджет муниципального образования</v>
          </cell>
        </row>
        <row r="32">
          <cell r="M32" t="str">
            <v>Прочие источники финансирования</v>
          </cell>
          <cell r="P32">
            <v>0</v>
          </cell>
          <cell r="Q32">
            <v>0</v>
          </cell>
          <cell r="R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</row>
        <row r="33">
          <cell r="M33" t="str">
            <v>Лизинг</v>
          </cell>
        </row>
        <row r="34">
          <cell r="M34" t="str">
            <v>Доход от взимания платы за нарушение нормативов по объёму и (или) составу сточных вод</v>
          </cell>
        </row>
        <row r="35">
          <cell r="M35" t="str">
            <v>Доход от взимания платы за негативное воздействие на работу централизованной системы водоотведения</v>
          </cell>
        </row>
        <row r="36">
          <cell r="M36" t="str">
            <v>Прочие</v>
          </cell>
        </row>
        <row r="37">
          <cell r="M37" t="str">
            <v>График возврата и обслуживания заемных средств из тарифной выручки</v>
          </cell>
          <cell r="P37">
            <v>0</v>
          </cell>
          <cell r="Q37">
            <v>0</v>
          </cell>
          <cell r="R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</row>
        <row r="38">
          <cell r="M38" t="str">
            <v>погашение займов и кредитов из нормативной прибыли</v>
          </cell>
        </row>
        <row r="39">
          <cell r="M39" t="str">
            <v>уплата процентов по кредитам из нормативной прибыли</v>
          </cell>
        </row>
        <row r="40">
          <cell r="M40" t="str">
            <v>погашение займов и кредитов из амортизации</v>
          </cell>
        </row>
        <row r="41">
          <cell r="A41" t="str">
            <v>1</v>
          </cell>
        </row>
        <row r="42">
          <cell r="A42" t="str">
            <v>1</v>
          </cell>
          <cell r="M42" t="str">
            <v>Источники финансирования инвестиционной программы, всего</v>
          </cell>
          <cell r="P42">
            <v>0</v>
          </cell>
          <cell r="Q42">
            <v>0</v>
          </cell>
          <cell r="R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</row>
        <row r="43">
          <cell r="A43" t="str">
            <v>1</v>
          </cell>
          <cell r="M43" t="str">
            <v>Собственные средства</v>
          </cell>
          <cell r="P43">
            <v>0</v>
          </cell>
          <cell r="Q43">
            <v>0</v>
          </cell>
          <cell r="R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</row>
        <row r="44">
          <cell r="A44" t="str">
            <v>1</v>
          </cell>
          <cell r="M44" t="str">
            <v>Амортизационные отчисления</v>
          </cell>
        </row>
        <row r="45">
          <cell r="A45" t="str">
            <v>1</v>
          </cell>
          <cell r="M45" t="str">
            <v>Прибыль на капвложения</v>
          </cell>
        </row>
        <row r="46">
          <cell r="A46" t="str">
            <v>1</v>
          </cell>
          <cell r="M46" t="str">
            <v>Прочие собственные средства</v>
          </cell>
        </row>
        <row r="47">
          <cell r="A47" t="str">
            <v>1</v>
          </cell>
          <cell r="M47" t="str">
            <v>За счет платы за технологическое присоединение</v>
          </cell>
        </row>
        <row r="48">
          <cell r="A48" t="str">
            <v>1</v>
          </cell>
          <cell r="M48" t="str">
            <v>Привлеченные средства</v>
          </cell>
          <cell r="P48">
            <v>0</v>
          </cell>
          <cell r="Q48">
            <v>0</v>
          </cell>
          <cell r="R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</row>
        <row r="49">
          <cell r="A49" t="str">
            <v>1</v>
          </cell>
          <cell r="M49" t="str">
            <v>Кредиты</v>
          </cell>
        </row>
        <row r="50">
          <cell r="A50" t="str">
            <v>1</v>
          </cell>
          <cell r="M50" t="str">
            <v>Займы</v>
          </cell>
        </row>
        <row r="51">
          <cell r="A51" t="str">
            <v>1</v>
          </cell>
          <cell r="M51" t="str">
            <v>Прочие привлеченные средства</v>
          </cell>
        </row>
        <row r="52">
          <cell r="A52" t="str">
            <v>1</v>
          </cell>
          <cell r="M52" t="str">
            <v>Бюджетное финансирование</v>
          </cell>
          <cell r="P52">
            <v>0</v>
          </cell>
          <cell r="Q52">
            <v>0</v>
          </cell>
          <cell r="R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</row>
        <row r="53">
          <cell r="A53" t="str">
            <v>1</v>
          </cell>
          <cell r="M53" t="str">
            <v>Федеральный бюджет</v>
          </cell>
        </row>
        <row r="54">
          <cell r="A54" t="str">
            <v>1</v>
          </cell>
          <cell r="M54" t="str">
            <v>Бюджет субъекта РФ</v>
          </cell>
        </row>
        <row r="55">
          <cell r="A55" t="str">
            <v>1</v>
          </cell>
          <cell r="M55" t="str">
            <v>Бюджет муниципального образования</v>
          </cell>
        </row>
        <row r="56">
          <cell r="A56" t="str">
            <v>1</v>
          </cell>
          <cell r="M56" t="str">
            <v>Прочие источники финансирования</v>
          </cell>
          <cell r="P56">
            <v>0</v>
          </cell>
          <cell r="Q56">
            <v>0</v>
          </cell>
          <cell r="R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</row>
        <row r="57">
          <cell r="A57" t="str">
            <v>1</v>
          </cell>
          <cell r="M57" t="str">
            <v>Лизинг</v>
          </cell>
        </row>
        <row r="58">
          <cell r="A58" t="str">
            <v>1</v>
          </cell>
          <cell r="M58" t="str">
            <v>Доход от взимания платы за нарушение нормативов по объёму и (или) составу сточных вод</v>
          </cell>
        </row>
        <row r="59">
          <cell r="A59" t="str">
            <v>1</v>
          </cell>
          <cell r="M59" t="str">
            <v>Доход от взимания платы за негативное воздействие на работу централизованной системы водоотведения</v>
          </cell>
        </row>
        <row r="60">
          <cell r="A60" t="str">
            <v>1</v>
          </cell>
          <cell r="M60" t="str">
            <v>Прочие</v>
          </cell>
        </row>
        <row r="61">
          <cell r="A61" t="str">
            <v>1</v>
          </cell>
          <cell r="M61" t="str">
            <v>График возврата и обслуживания заемных средств из тарифной выручки</v>
          </cell>
          <cell r="P61">
            <v>0</v>
          </cell>
          <cell r="Q61">
            <v>0</v>
          </cell>
          <cell r="R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</row>
        <row r="62">
          <cell r="A62" t="str">
            <v>1</v>
          </cell>
          <cell r="M62" t="str">
            <v>погашение займов и кредитов из нормативной прибыли</v>
          </cell>
        </row>
        <row r="63">
          <cell r="A63" t="str">
            <v>1</v>
          </cell>
          <cell r="M63" t="str">
            <v>уплата процентов по кредитам из нормативной прибыли</v>
          </cell>
        </row>
        <row r="64">
          <cell r="A64" t="str">
            <v>1</v>
          </cell>
          <cell r="M64" t="str">
            <v>погашение займов и кредитов из амортизации</v>
          </cell>
        </row>
        <row r="65">
          <cell r="A65" t="str">
            <v>2</v>
          </cell>
        </row>
        <row r="66">
          <cell r="A66" t="str">
            <v>2</v>
          </cell>
          <cell r="M66" t="str">
            <v>Источники финансирования инвестиционной программы, всего</v>
          </cell>
          <cell r="P66">
            <v>0</v>
          </cell>
          <cell r="Q66">
            <v>0</v>
          </cell>
          <cell r="R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</row>
        <row r="67">
          <cell r="A67" t="str">
            <v>2</v>
          </cell>
          <cell r="M67" t="str">
            <v>Собственные средства</v>
          </cell>
          <cell r="P67">
            <v>0</v>
          </cell>
          <cell r="Q67">
            <v>0</v>
          </cell>
          <cell r="R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</row>
        <row r="68">
          <cell r="A68" t="str">
            <v>2</v>
          </cell>
          <cell r="M68" t="str">
            <v>Амортизационные отчисления</v>
          </cell>
        </row>
        <row r="69">
          <cell r="A69" t="str">
            <v>2</v>
          </cell>
          <cell r="M69" t="str">
            <v>Прибыль на капвложения</v>
          </cell>
        </row>
        <row r="70">
          <cell r="A70" t="str">
            <v>2</v>
          </cell>
          <cell r="M70" t="str">
            <v>Прочие собственные средства</v>
          </cell>
        </row>
        <row r="71">
          <cell r="A71" t="str">
            <v>2</v>
          </cell>
          <cell r="M71" t="str">
            <v>За счет платы за технологическое присоединение</v>
          </cell>
        </row>
        <row r="72">
          <cell r="A72" t="str">
            <v>2</v>
          </cell>
          <cell r="M72" t="str">
            <v>Привлеченные средства</v>
          </cell>
          <cell r="P72">
            <v>0</v>
          </cell>
          <cell r="Q72">
            <v>0</v>
          </cell>
          <cell r="R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</row>
        <row r="73">
          <cell r="A73" t="str">
            <v>2</v>
          </cell>
          <cell r="M73" t="str">
            <v>Кредиты</v>
          </cell>
        </row>
        <row r="74">
          <cell r="A74" t="str">
            <v>2</v>
          </cell>
          <cell r="M74" t="str">
            <v>Займы</v>
          </cell>
        </row>
        <row r="75">
          <cell r="A75" t="str">
            <v>2</v>
          </cell>
          <cell r="M75" t="str">
            <v>Прочие привлеченные средства</v>
          </cell>
        </row>
        <row r="76">
          <cell r="A76" t="str">
            <v>2</v>
          </cell>
          <cell r="M76" t="str">
            <v>Бюджетное финансирование</v>
          </cell>
          <cell r="P76">
            <v>0</v>
          </cell>
          <cell r="Q76">
            <v>0</v>
          </cell>
          <cell r="R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</row>
        <row r="77">
          <cell r="A77" t="str">
            <v>2</v>
          </cell>
          <cell r="M77" t="str">
            <v>Федеральный бюджет</v>
          </cell>
        </row>
        <row r="78">
          <cell r="A78" t="str">
            <v>2</v>
          </cell>
          <cell r="M78" t="str">
            <v>Бюджет субъекта РФ</v>
          </cell>
        </row>
        <row r="79">
          <cell r="A79" t="str">
            <v>2</v>
          </cell>
          <cell r="M79" t="str">
            <v>Бюджет муниципального образования</v>
          </cell>
        </row>
        <row r="80">
          <cell r="A80" t="str">
            <v>2</v>
          </cell>
          <cell r="M80" t="str">
            <v>Прочие источники финансирования</v>
          </cell>
          <cell r="P80">
            <v>0</v>
          </cell>
          <cell r="Q80">
            <v>0</v>
          </cell>
          <cell r="R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</row>
        <row r="81">
          <cell r="A81" t="str">
            <v>2</v>
          </cell>
          <cell r="M81" t="str">
            <v>Лизинг</v>
          </cell>
        </row>
        <row r="82">
          <cell r="A82" t="str">
            <v>2</v>
          </cell>
          <cell r="M82" t="str">
            <v>Доход от взимания платы за нарушение нормативов по объёму и (или) составу сточных вод</v>
          </cell>
        </row>
        <row r="83">
          <cell r="A83" t="str">
            <v>2</v>
          </cell>
          <cell r="M83" t="str">
            <v>Доход от взимания платы за негативное воздействие на работу централизованной системы водоотведения</v>
          </cell>
        </row>
        <row r="84">
          <cell r="A84" t="str">
            <v>2</v>
          </cell>
          <cell r="M84" t="str">
            <v>Прочие</v>
          </cell>
        </row>
        <row r="85">
          <cell r="A85" t="str">
            <v>2</v>
          </cell>
          <cell r="M85" t="str">
            <v>График возврата и обслуживания заемных средств из тарифной выручки</v>
          </cell>
          <cell r="P85">
            <v>0</v>
          </cell>
          <cell r="Q85">
            <v>0</v>
          </cell>
          <cell r="R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</row>
        <row r="86">
          <cell r="A86" t="str">
            <v>2</v>
          </cell>
          <cell r="M86" t="str">
            <v>погашение займов и кредитов из нормативной прибыли</v>
          </cell>
        </row>
        <row r="87">
          <cell r="A87" t="str">
            <v>2</v>
          </cell>
          <cell r="M87" t="str">
            <v>уплата процентов по кредитам из нормативной прибыли</v>
          </cell>
        </row>
        <row r="88">
          <cell r="A88" t="str">
            <v>2</v>
          </cell>
          <cell r="M88" t="str">
            <v>погашение займов и кредитов из амортизации</v>
          </cell>
        </row>
        <row r="89">
          <cell r="M89" t="str">
            <v>* данные без НДС</v>
          </cell>
        </row>
      </sheetData>
      <sheetData sheetId="28">
        <row r="15">
          <cell r="O15" t="str">
            <v>Предложения организации</v>
          </cell>
          <cell r="P15" t="str">
            <v>Предложения организации</v>
          </cell>
          <cell r="Q15" t="str">
            <v>Предложения организации</v>
          </cell>
          <cell r="R15" t="str">
            <v>Предложения организации</v>
          </cell>
          <cell r="S15" t="str">
            <v>Предложения организации</v>
          </cell>
          <cell r="T15" t="str">
            <v>Предложения организации</v>
          </cell>
          <cell r="U15" t="str">
            <v>Предложения организации</v>
          </cell>
          <cell r="V15" t="str">
            <v>Предложения организации</v>
          </cell>
          <cell r="W15" t="str">
            <v>Предложения организации</v>
          </cell>
          <cell r="X15" t="str">
            <v>Предложения организации</v>
          </cell>
          <cell r="Y15" t="str">
            <v>Принято органом регулирования</v>
          </cell>
          <cell r="Z15" t="str">
            <v>Принято органом регулирования</v>
          </cell>
          <cell r="AA15" t="str">
            <v>Принято органом регулирования</v>
          </cell>
          <cell r="AB15" t="str">
            <v>Принято органом регулирования</v>
          </cell>
          <cell r="AC15" t="str">
            <v>Принято органом регулирования</v>
          </cell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Экономия расходов всего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</row>
        <row r="18">
          <cell r="A18" t="str">
            <v>1</v>
          </cell>
          <cell r="M18" t="str">
            <v>Экономия операционных расходов</v>
          </cell>
        </row>
        <row r="19">
          <cell r="A19" t="str">
            <v>1</v>
          </cell>
          <cell r="M19" t="str">
            <v>Экономия от снижения потребления электрической энергии (мощности)</v>
          </cell>
        </row>
        <row r="20">
          <cell r="A20" t="str">
            <v>1</v>
          </cell>
          <cell r="M20" t="str">
            <v>Экономия от снижения потребления прочих энергетических ресурсов, холодной воды, теплоносителя</v>
          </cell>
        </row>
        <row r="21">
          <cell r="A21" t="str">
            <v>1</v>
          </cell>
          <cell r="M21" t="str">
            <v>Значение индекса потребительских цен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</row>
        <row r="22">
          <cell r="A22" t="str">
            <v>1</v>
          </cell>
          <cell r="M22" t="str">
            <v>Кумулятивное значение индекса потребительских цен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</row>
        <row r="23">
          <cell r="A23" t="str">
            <v>1</v>
          </cell>
          <cell r="M23" t="str">
            <v>Экономия расходов с учетом ИПЦ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</row>
        <row r="24">
          <cell r="A24" t="str">
            <v>2</v>
          </cell>
        </row>
        <row r="25">
          <cell r="A25" t="str">
            <v>2</v>
          </cell>
          <cell r="M25" t="str">
            <v>Экономия расходов всего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</row>
        <row r="26">
          <cell r="A26" t="str">
            <v>2</v>
          </cell>
          <cell r="M26" t="str">
            <v>Экономия операционных расходов</v>
          </cell>
        </row>
        <row r="27">
          <cell r="A27" t="str">
            <v>2</v>
          </cell>
          <cell r="M27" t="str">
            <v>Экономия от снижения потребления электрической энергии (мощности)</v>
          </cell>
        </row>
        <row r="28">
          <cell r="A28" t="str">
            <v>2</v>
          </cell>
          <cell r="M28" t="str">
            <v>Экономия от снижения потребления прочих энергетических ресурсов, холодной воды, теплоносителя</v>
          </cell>
        </row>
        <row r="29">
          <cell r="A29" t="str">
            <v>2</v>
          </cell>
          <cell r="M29" t="str">
            <v>Значение индекса потребительских цен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</row>
        <row r="30">
          <cell r="A30" t="str">
            <v>2</v>
          </cell>
          <cell r="M30" t="str">
            <v>Кумулятивное значение индекса потребительских цен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</row>
        <row r="31">
          <cell r="A31" t="str">
            <v>2</v>
          </cell>
          <cell r="M31" t="str">
            <v>Экономия расходов с учетом ИПЦ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</row>
      </sheetData>
      <sheetData sheetId="29"/>
      <sheetData sheetId="30">
        <row r="15">
          <cell r="P15" t="str">
            <v>Факт по данным организации</v>
          </cell>
          <cell r="Q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D17" t="str">
            <v>L1</v>
          </cell>
          <cell r="P17">
            <v>33.298000000000002</v>
          </cell>
          <cell r="Q17">
            <v>0</v>
          </cell>
        </row>
        <row r="18">
          <cell r="A18" t="str">
            <v>1</v>
          </cell>
          <cell r="D18" t="str">
            <v>L1_1</v>
          </cell>
        </row>
        <row r="19">
          <cell r="A19" t="str">
            <v>1</v>
          </cell>
          <cell r="D19" t="str">
            <v>L1_2</v>
          </cell>
          <cell r="P19">
            <v>33.298000000000002</v>
          </cell>
          <cell r="Q19">
            <v>0</v>
          </cell>
        </row>
        <row r="20">
          <cell r="A20" t="str">
            <v>1</v>
          </cell>
          <cell r="D20" t="str">
            <v>L1_2_1</v>
          </cell>
        </row>
        <row r="21">
          <cell r="A21" t="str">
            <v>1</v>
          </cell>
          <cell r="D21" t="str">
            <v>L1_2_2</v>
          </cell>
          <cell r="P21">
            <v>33.298000000000002</v>
          </cell>
          <cell r="Q21">
            <v>0</v>
          </cell>
        </row>
        <row r="22">
          <cell r="A22" t="str">
            <v>1</v>
          </cell>
          <cell r="D22" t="str">
            <v>L1_2_2_1</v>
          </cell>
          <cell r="P22">
            <v>0</v>
          </cell>
          <cell r="Q22">
            <v>0</v>
          </cell>
        </row>
        <row r="23">
          <cell r="A23" t="str">
            <v>1</v>
          </cell>
          <cell r="D23" t="str">
            <v>L1_2_2_2</v>
          </cell>
          <cell r="Q23">
            <v>0</v>
          </cell>
        </row>
        <row r="24">
          <cell r="A24" t="str">
            <v>1</v>
          </cell>
          <cell r="D24" t="str">
            <v>L1_2_2_3</v>
          </cell>
          <cell r="P24">
            <v>33.298000000000002</v>
          </cell>
        </row>
        <row r="25">
          <cell r="A25" t="str">
            <v>1</v>
          </cell>
          <cell r="D25" t="str">
            <v>L1_2_2_4</v>
          </cell>
          <cell r="Q25">
            <v>0</v>
          </cell>
        </row>
        <row r="26">
          <cell r="A26" t="str">
            <v>1</v>
          </cell>
          <cell r="D26" t="str">
            <v>L1_2_2_5</v>
          </cell>
          <cell r="Q26">
            <v>0</v>
          </cell>
        </row>
        <row r="27">
          <cell r="A27" t="str">
            <v>1</v>
          </cell>
          <cell r="D27" t="str">
            <v>L1_2_2_6</v>
          </cell>
          <cell r="Q27">
            <v>0</v>
          </cell>
        </row>
        <row r="28">
          <cell r="A28" t="str">
            <v>1</v>
          </cell>
          <cell r="D28" t="str">
            <v>L1_2_2_7</v>
          </cell>
          <cell r="Q28">
            <v>0</v>
          </cell>
        </row>
        <row r="29">
          <cell r="A29" t="str">
            <v>1</v>
          </cell>
          <cell r="D29" t="str">
            <v>L1_2_2_8</v>
          </cell>
          <cell r="Q29">
            <v>0</v>
          </cell>
        </row>
        <row r="30">
          <cell r="A30" t="str">
            <v>1</v>
          </cell>
          <cell r="D30" t="str">
            <v>L1_2_2_9</v>
          </cell>
          <cell r="Q30">
            <v>0</v>
          </cell>
        </row>
        <row r="31">
          <cell r="A31" t="str">
            <v>1</v>
          </cell>
          <cell r="D31" t="str">
            <v>L1_2_2_10</v>
          </cell>
          <cell r="Q31">
            <v>0</v>
          </cell>
        </row>
        <row r="32">
          <cell r="A32" t="str">
            <v>1</v>
          </cell>
          <cell r="D32" t="str">
            <v>L1_2_2_11</v>
          </cell>
          <cell r="Q32">
            <v>0</v>
          </cell>
        </row>
        <row r="33">
          <cell r="A33" t="str">
            <v>1</v>
          </cell>
          <cell r="D33" t="str">
            <v>L1_2_3</v>
          </cell>
          <cell r="P33">
            <v>0</v>
          </cell>
          <cell r="Q33">
            <v>0</v>
          </cell>
        </row>
        <row r="34">
          <cell r="A34" t="str">
            <v>1</v>
          </cell>
          <cell r="D34" t="str">
            <v>L1_2_3_1</v>
          </cell>
          <cell r="Q34">
            <v>1.4701812191103787</v>
          </cell>
        </row>
        <row r="35">
          <cell r="A35" t="str">
            <v>1</v>
          </cell>
          <cell r="D35" t="str">
            <v>L1_2_3_2</v>
          </cell>
          <cell r="Q35">
            <v>0</v>
          </cell>
        </row>
        <row r="36">
          <cell r="A36" t="str">
            <v>1</v>
          </cell>
          <cell r="D36" t="str">
            <v>L1_2_3_3</v>
          </cell>
          <cell r="Q36">
            <v>10.510756716417912</v>
          </cell>
        </row>
        <row r="37">
          <cell r="A37" t="str">
            <v>1</v>
          </cell>
          <cell r="D37" t="str">
            <v>L1_2_4</v>
          </cell>
          <cell r="Q37">
            <v>0</v>
          </cell>
        </row>
        <row r="38">
          <cell r="A38" t="str">
            <v>1</v>
          </cell>
          <cell r="D38" t="str">
            <v>L1_2_5</v>
          </cell>
          <cell r="Q38">
            <v>0</v>
          </cell>
        </row>
        <row r="39">
          <cell r="A39" t="str">
            <v>1</v>
          </cell>
          <cell r="D39" t="str">
            <v>L1_2_6</v>
          </cell>
          <cell r="Q39">
            <v>0</v>
          </cell>
        </row>
        <row r="40">
          <cell r="A40" t="str">
            <v>1</v>
          </cell>
          <cell r="D40" t="str">
            <v>L1_2_7_0</v>
          </cell>
        </row>
        <row r="41">
          <cell r="A41" t="str">
            <v>1</v>
          </cell>
          <cell r="D41" t="str">
            <v>L1_2_7</v>
          </cell>
        </row>
        <row r="42">
          <cell r="A42" t="str">
            <v>1</v>
          </cell>
          <cell r="D42" t="str">
            <v>L1_2_8</v>
          </cell>
        </row>
        <row r="43">
          <cell r="A43" t="str">
            <v>1</v>
          </cell>
          <cell r="D43" t="str">
            <v>L1_2_10</v>
          </cell>
        </row>
        <row r="44">
          <cell r="A44" t="str">
            <v>1</v>
          </cell>
          <cell r="D44" t="str">
            <v>L1_2_9</v>
          </cell>
        </row>
        <row r="45">
          <cell r="A45" t="str">
            <v>1</v>
          </cell>
          <cell r="D45" t="str">
            <v>L2</v>
          </cell>
          <cell r="P45">
            <v>0</v>
          </cell>
          <cell r="Q45">
            <v>0</v>
          </cell>
        </row>
        <row r="46">
          <cell r="A46" t="str">
            <v>1</v>
          </cell>
          <cell r="D46" t="str">
            <v>L2_1</v>
          </cell>
          <cell r="P46">
            <v>0</v>
          </cell>
          <cell r="Q46">
            <v>0</v>
          </cell>
        </row>
        <row r="47">
          <cell r="A47" t="str">
            <v>1</v>
          </cell>
          <cell r="D47" t="str">
            <v>L2_1_1</v>
          </cell>
        </row>
        <row r="48">
          <cell r="A48" t="str">
            <v>1</v>
          </cell>
          <cell r="D48" t="str">
            <v>L2_1_2</v>
          </cell>
        </row>
        <row r="49">
          <cell r="A49" t="str">
            <v>1</v>
          </cell>
          <cell r="D49" t="str">
            <v>L3</v>
          </cell>
        </row>
        <row r="50">
          <cell r="A50" t="str">
            <v>1</v>
          </cell>
          <cell r="D50" t="str">
            <v>L4</v>
          </cell>
        </row>
        <row r="51">
          <cell r="A51" t="str">
            <v>1</v>
          </cell>
          <cell r="D51" t="str">
            <v>L5</v>
          </cell>
          <cell r="Q51">
            <v>0</v>
          </cell>
        </row>
        <row r="52">
          <cell r="A52" t="str">
            <v>1</v>
          </cell>
          <cell r="D52" t="str">
            <v>L6</v>
          </cell>
          <cell r="Q52">
            <v>0</v>
          </cell>
        </row>
        <row r="53">
          <cell r="A53" t="str">
            <v>1</v>
          </cell>
          <cell r="D53" t="str">
            <v>L7</v>
          </cell>
        </row>
        <row r="54">
          <cell r="A54" t="str">
            <v>1</v>
          </cell>
          <cell r="D54" t="str">
            <v>L8</v>
          </cell>
          <cell r="P54">
            <v>0</v>
          </cell>
          <cell r="Q54">
            <v>0</v>
          </cell>
        </row>
        <row r="55">
          <cell r="A55" t="str">
            <v>1</v>
          </cell>
          <cell r="D55" t="str">
            <v>L8_1</v>
          </cell>
        </row>
        <row r="56">
          <cell r="A56" t="str">
            <v>1</v>
          </cell>
          <cell r="D56" t="str">
            <v>L8_2</v>
          </cell>
        </row>
        <row r="57">
          <cell r="A57" t="str">
            <v>1</v>
          </cell>
          <cell r="D57" t="str">
            <v>L9</v>
          </cell>
        </row>
        <row r="58">
          <cell r="A58" t="str">
            <v>1</v>
          </cell>
          <cell r="D58" t="str">
            <v>L10</v>
          </cell>
        </row>
        <row r="59">
          <cell r="A59" t="str">
            <v>1</v>
          </cell>
          <cell r="D59" t="str">
            <v>L11</v>
          </cell>
          <cell r="P59">
            <v>33.298000000000002</v>
          </cell>
          <cell r="Q59">
            <v>0</v>
          </cell>
        </row>
        <row r="60">
          <cell r="A60" t="str">
            <v>2</v>
          </cell>
        </row>
        <row r="61">
          <cell r="A61" t="str">
            <v>2</v>
          </cell>
          <cell r="D61" t="str">
            <v>L1</v>
          </cell>
          <cell r="P61">
            <v>21.6</v>
          </cell>
          <cell r="Q61">
            <v>0</v>
          </cell>
        </row>
        <row r="62">
          <cell r="A62" t="str">
            <v>2</v>
          </cell>
          <cell r="D62" t="str">
            <v>L1_1</v>
          </cell>
        </row>
        <row r="63">
          <cell r="A63" t="str">
            <v>2</v>
          </cell>
          <cell r="D63" t="str">
            <v>L1_2</v>
          </cell>
          <cell r="P63">
            <v>21.6</v>
          </cell>
          <cell r="Q63">
            <v>0</v>
          </cell>
        </row>
        <row r="64">
          <cell r="A64" t="str">
            <v>2</v>
          </cell>
          <cell r="D64" t="str">
            <v>L1_2_1</v>
          </cell>
        </row>
        <row r="65">
          <cell r="A65" t="str">
            <v>2</v>
          </cell>
          <cell r="D65" t="str">
            <v>L1_2_2</v>
          </cell>
          <cell r="P65">
            <v>21.6</v>
          </cell>
          <cell r="Q65">
            <v>0</v>
          </cell>
        </row>
        <row r="66">
          <cell r="A66" t="str">
            <v>2</v>
          </cell>
          <cell r="D66" t="str">
            <v>L1_2_2_1</v>
          </cell>
          <cell r="P66">
            <v>0</v>
          </cell>
          <cell r="Q66">
            <v>0</v>
          </cell>
        </row>
        <row r="67">
          <cell r="A67" t="str">
            <v>2</v>
          </cell>
          <cell r="D67" t="str">
            <v>L1_2_2_2</v>
          </cell>
          <cell r="Q67">
            <v>0</v>
          </cell>
        </row>
        <row r="68">
          <cell r="A68" t="str">
            <v>2</v>
          </cell>
          <cell r="D68" t="str">
            <v>L1_2_2_3</v>
          </cell>
          <cell r="P68">
            <v>21.6</v>
          </cell>
        </row>
        <row r="69">
          <cell r="A69" t="str">
            <v>2</v>
          </cell>
          <cell r="D69" t="str">
            <v>L1_2_2_4</v>
          </cell>
          <cell r="Q69">
            <v>0</v>
          </cell>
        </row>
        <row r="70">
          <cell r="A70" t="str">
            <v>2</v>
          </cell>
          <cell r="D70" t="str">
            <v>L1_2_2_5</v>
          </cell>
          <cell r="Q70">
            <v>0</v>
          </cell>
        </row>
        <row r="71">
          <cell r="A71" t="str">
            <v>2</v>
          </cell>
          <cell r="D71" t="str">
            <v>L1_2_2_6</v>
          </cell>
          <cell r="Q71">
            <v>0</v>
          </cell>
        </row>
        <row r="72">
          <cell r="A72" t="str">
            <v>2</v>
          </cell>
          <cell r="D72" t="str">
            <v>L1_2_2_7</v>
          </cell>
          <cell r="Q72">
            <v>0</v>
          </cell>
        </row>
        <row r="73">
          <cell r="A73" t="str">
            <v>2</v>
          </cell>
          <cell r="D73" t="str">
            <v>L1_2_2_8</v>
          </cell>
          <cell r="Q73">
            <v>0</v>
          </cell>
        </row>
        <row r="74">
          <cell r="A74" t="str">
            <v>2</v>
          </cell>
          <cell r="D74" t="str">
            <v>L1_2_2_9</v>
          </cell>
          <cell r="Q74">
            <v>0</v>
          </cell>
        </row>
        <row r="75">
          <cell r="A75" t="str">
            <v>2</v>
          </cell>
          <cell r="D75" t="str">
            <v>L1_2_2_10</v>
          </cell>
          <cell r="Q75">
            <v>0</v>
          </cell>
        </row>
        <row r="76">
          <cell r="A76" t="str">
            <v>2</v>
          </cell>
          <cell r="D76" t="str">
            <v>L1_2_2_11</v>
          </cell>
          <cell r="Q76">
            <v>0</v>
          </cell>
        </row>
        <row r="77">
          <cell r="A77" t="str">
            <v>2</v>
          </cell>
          <cell r="D77" t="str">
            <v>L1_2_3</v>
          </cell>
          <cell r="P77">
            <v>0</v>
          </cell>
          <cell r="Q77">
            <v>0</v>
          </cell>
        </row>
        <row r="78">
          <cell r="A78" t="str">
            <v>2</v>
          </cell>
          <cell r="D78" t="str">
            <v>L1_2_3_1</v>
          </cell>
          <cell r="Q78">
            <v>1.6495248742314141</v>
          </cell>
        </row>
        <row r="79">
          <cell r="A79" t="str">
            <v>2</v>
          </cell>
          <cell r="D79" t="str">
            <v>L1_2_3_2</v>
          </cell>
          <cell r="Q79">
            <v>0</v>
          </cell>
        </row>
        <row r="80">
          <cell r="A80" t="str">
            <v>2</v>
          </cell>
          <cell r="D80" t="str">
            <v>L1_2_3_3</v>
          </cell>
          <cell r="Q80">
            <v>8.1804890006285351</v>
          </cell>
        </row>
        <row r="81">
          <cell r="A81" t="str">
            <v>2</v>
          </cell>
          <cell r="D81" t="str">
            <v>L1_2_4</v>
          </cell>
          <cell r="Q81">
            <v>0</v>
          </cell>
        </row>
        <row r="82">
          <cell r="A82" t="str">
            <v>2</v>
          </cell>
          <cell r="D82" t="str">
            <v>L1_2_5</v>
          </cell>
          <cell r="Q82">
            <v>0</v>
          </cell>
        </row>
        <row r="83">
          <cell r="A83" t="str">
            <v>2</v>
          </cell>
          <cell r="D83" t="str">
            <v>L1_2_6</v>
          </cell>
          <cell r="Q83">
            <v>0</v>
          </cell>
        </row>
        <row r="84">
          <cell r="A84" t="str">
            <v>2</v>
          </cell>
          <cell r="D84" t="str">
            <v>L1_2_7_0</v>
          </cell>
        </row>
        <row r="85">
          <cell r="A85" t="str">
            <v>2</v>
          </cell>
          <cell r="D85" t="str">
            <v>L1_2_7</v>
          </cell>
        </row>
        <row r="86">
          <cell r="A86" t="str">
            <v>2</v>
          </cell>
          <cell r="D86" t="str">
            <v>L1_2_8</v>
          </cell>
        </row>
        <row r="87">
          <cell r="A87" t="str">
            <v>2</v>
          </cell>
          <cell r="D87" t="str">
            <v>L1_2_10</v>
          </cell>
        </row>
        <row r="88">
          <cell r="A88" t="str">
            <v>2</v>
          </cell>
          <cell r="D88" t="str">
            <v>L1_2_9</v>
          </cell>
        </row>
        <row r="89">
          <cell r="A89" t="str">
            <v>2</v>
          </cell>
          <cell r="D89" t="str">
            <v>L2</v>
          </cell>
          <cell r="P89">
            <v>0</v>
          </cell>
          <cell r="Q89">
            <v>0</v>
          </cell>
        </row>
        <row r="90">
          <cell r="A90" t="str">
            <v>2</v>
          </cell>
          <cell r="D90" t="str">
            <v>L2_1</v>
          </cell>
          <cell r="P90">
            <v>0</v>
          </cell>
          <cell r="Q90">
            <v>0</v>
          </cell>
        </row>
        <row r="91">
          <cell r="A91" t="str">
            <v>2</v>
          </cell>
          <cell r="D91" t="str">
            <v>L2_1_1</v>
          </cell>
        </row>
        <row r="92">
          <cell r="A92" t="str">
            <v>2</v>
          </cell>
          <cell r="D92" t="str">
            <v>L2_1_2</v>
          </cell>
        </row>
        <row r="93">
          <cell r="A93" t="str">
            <v>2</v>
          </cell>
          <cell r="D93" t="str">
            <v>L3</v>
          </cell>
        </row>
        <row r="94">
          <cell r="A94" t="str">
            <v>2</v>
          </cell>
          <cell r="D94" t="str">
            <v>L4</v>
          </cell>
        </row>
        <row r="95">
          <cell r="A95" t="str">
            <v>2</v>
          </cell>
          <cell r="D95" t="str">
            <v>L5</v>
          </cell>
          <cell r="Q95">
            <v>0</v>
          </cell>
        </row>
        <row r="96">
          <cell r="A96" t="str">
            <v>2</v>
          </cell>
          <cell r="D96" t="str">
            <v>L6</v>
          </cell>
          <cell r="Q96">
            <v>0</v>
          </cell>
        </row>
        <row r="97">
          <cell r="A97" t="str">
            <v>2</v>
          </cell>
          <cell r="D97" t="str">
            <v>L7</v>
          </cell>
        </row>
        <row r="98">
          <cell r="A98" t="str">
            <v>2</v>
          </cell>
          <cell r="D98" t="str">
            <v>L8</v>
          </cell>
          <cell r="P98">
            <v>0</v>
          </cell>
          <cell r="Q98">
            <v>0</v>
          </cell>
        </row>
        <row r="99">
          <cell r="A99" t="str">
            <v>2</v>
          </cell>
          <cell r="D99" t="str">
            <v>L8_1</v>
          </cell>
        </row>
        <row r="100">
          <cell r="A100" t="str">
            <v>2</v>
          </cell>
          <cell r="D100" t="str">
            <v>L8_2</v>
          </cell>
        </row>
        <row r="101">
          <cell r="A101" t="str">
            <v>2</v>
          </cell>
          <cell r="D101" t="str">
            <v>L9</v>
          </cell>
        </row>
        <row r="102">
          <cell r="A102" t="str">
            <v>2</v>
          </cell>
          <cell r="D102" t="str">
            <v>L10</v>
          </cell>
        </row>
        <row r="103">
          <cell r="A103" t="str">
            <v>2</v>
          </cell>
          <cell r="D103" t="str">
            <v>L11</v>
          </cell>
          <cell r="P103">
            <v>21.6</v>
          </cell>
          <cell r="Q103">
            <v>0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94CB5-69A7-4B91-8560-06F0F3C98085}">
  <sheetPr>
    <pageSetUpPr fitToPage="1"/>
  </sheetPr>
  <dimension ref="A1:BA273"/>
  <sheetViews>
    <sheetView tabSelected="1" topLeftCell="K11" workbookViewId="0">
      <pane xSplit="4" ySplit="6" topLeftCell="O194" activePane="bottomRight" state="frozen"/>
      <selection activeCell="K11" sqref="K11"/>
      <selection pane="topRight" activeCell="O11" sqref="O11"/>
      <selection pane="bottomLeft" activeCell="K17" sqref="K17"/>
      <selection pane="bottomRight" activeCell="L11" sqref="L11:AH269"/>
    </sheetView>
  </sheetViews>
  <sheetFormatPr defaultColWidth="9.140625" defaultRowHeight="10.5" outlineLevelRow="1" x14ac:dyDescent="0.25"/>
  <cols>
    <col min="1" max="1" width="2.7109375" style="1" hidden="1" customWidth="1"/>
    <col min="2" max="2" width="19.5703125" style="1" hidden="1" customWidth="1"/>
    <col min="3" max="4" width="12" style="1" hidden="1" customWidth="1"/>
    <col min="5" max="10" width="2.7109375" style="1" hidden="1" customWidth="1"/>
    <col min="11" max="11" width="3.7109375" style="1" customWidth="1"/>
    <col min="12" max="12" width="8.7109375" style="2" customWidth="1"/>
    <col min="13" max="13" width="70.7109375" style="3" customWidth="1"/>
    <col min="14" max="14" width="12.7109375" style="2" customWidth="1"/>
    <col min="15" max="17" width="13.28515625" style="1" customWidth="1"/>
    <col min="18" max="18" width="19.7109375" style="1" hidden="1" customWidth="1"/>
    <col min="19" max="20" width="13.28515625" style="1" customWidth="1"/>
    <col min="21" max="29" width="13.28515625" style="1" hidden="1" customWidth="1"/>
    <col min="30" max="34" width="13.28515625" style="1" customWidth="1"/>
    <col min="35" max="49" width="13.28515625" style="1" hidden="1" customWidth="1"/>
    <col min="50" max="50" width="19.5703125" style="1" customWidth="1"/>
    <col min="51" max="51" width="17.85546875" style="1" customWidth="1"/>
    <col min="52" max="52" width="31.85546875" style="1" customWidth="1"/>
    <col min="53" max="53" width="17.85546875" style="1" customWidth="1"/>
    <col min="54" max="16384" width="9.140625" style="1"/>
  </cols>
  <sheetData>
    <row r="1" spans="1:53" ht="11.25" hidden="1" x14ac:dyDescent="0.25">
      <c r="O1" s="1">
        <f>god-2</f>
        <v>2023</v>
      </c>
      <c r="P1" s="1">
        <f>god-2</f>
        <v>2023</v>
      </c>
      <c r="Q1" s="1">
        <f>god-2</f>
        <v>2023</v>
      </c>
      <c r="R1" s="1">
        <f>god-2</f>
        <v>2023</v>
      </c>
      <c r="S1" s="4">
        <f>god-1</f>
        <v>2024</v>
      </c>
      <c r="T1" s="4">
        <f>god</f>
        <v>2025</v>
      </c>
      <c r="U1" s="4">
        <f>god+1</f>
        <v>2026</v>
      </c>
      <c r="V1" s="4">
        <f>god+2</f>
        <v>2027</v>
      </c>
      <c r="W1" s="4">
        <f>god+3</f>
        <v>2028</v>
      </c>
      <c r="X1" s="4">
        <f>god+4</f>
        <v>2029</v>
      </c>
      <c r="Y1" s="4">
        <f>god+5</f>
        <v>2030</v>
      </c>
      <c r="Z1" s="4">
        <f>god+6</f>
        <v>2031</v>
      </c>
      <c r="AA1" s="4">
        <f>god+7</f>
        <v>2032</v>
      </c>
      <c r="AB1" s="4">
        <f>god+8</f>
        <v>2033</v>
      </c>
      <c r="AC1" s="4">
        <f>god+9</f>
        <v>2034</v>
      </c>
      <c r="AD1" s="4">
        <f>god</f>
        <v>2025</v>
      </c>
      <c r="AE1" s="4">
        <f>god+1</f>
        <v>2026</v>
      </c>
      <c r="AF1" s="4">
        <f>god+2</f>
        <v>2027</v>
      </c>
      <c r="AG1" s="4">
        <f>god+3</f>
        <v>2028</v>
      </c>
      <c r="AH1" s="4">
        <f>god+4</f>
        <v>2029</v>
      </c>
      <c r="AI1" s="4">
        <f>god+5</f>
        <v>2030</v>
      </c>
      <c r="AJ1" s="4">
        <f>god+6</f>
        <v>2031</v>
      </c>
      <c r="AK1" s="4">
        <f>god+7</f>
        <v>2032</v>
      </c>
      <c r="AL1" s="4">
        <f>god+8</f>
        <v>2033</v>
      </c>
      <c r="AM1" s="4">
        <f>god+9</f>
        <v>2034</v>
      </c>
      <c r="AN1" s="4">
        <f>god</f>
        <v>2025</v>
      </c>
      <c r="AO1" s="4">
        <f>god+1</f>
        <v>2026</v>
      </c>
      <c r="AP1" s="4">
        <f>god+2</f>
        <v>2027</v>
      </c>
      <c r="AQ1" s="4">
        <f>god+3</f>
        <v>2028</v>
      </c>
      <c r="AR1" s="4">
        <f>god+4</f>
        <v>2029</v>
      </c>
      <c r="AS1" s="4">
        <f>god+5</f>
        <v>2030</v>
      </c>
      <c r="AT1" s="4">
        <f>god+6</f>
        <v>2031</v>
      </c>
      <c r="AU1" s="4">
        <f>god+7</f>
        <v>2032</v>
      </c>
      <c r="AV1" s="4">
        <f>god+8</f>
        <v>2033</v>
      </c>
      <c r="AW1" s="4">
        <f>god+9</f>
        <v>2034</v>
      </c>
    </row>
    <row r="2" spans="1:53" ht="11.25" hidden="1" x14ac:dyDescent="0.25">
      <c r="O2" s="4" t="str">
        <f>O15</f>
        <v>Принято органом регулирования</v>
      </c>
      <c r="P2" s="4" t="str">
        <f>P15</f>
        <v>Факт по данным организации</v>
      </c>
      <c r="Q2" s="4" t="str">
        <f>Q15</f>
        <v>Факт, принятый органом регулирования</v>
      </c>
      <c r="R2" s="4" t="str">
        <f>R15</f>
        <v>отклонение факта по данным организации к факту принятому органом регулирования</v>
      </c>
      <c r="S2" s="4" t="str">
        <f>S15</f>
        <v>Принято органом регулирования</v>
      </c>
      <c r="T2" s="4" t="str">
        <f>$T$15</f>
        <v>Предложение организации</v>
      </c>
      <c r="U2" s="4" t="str">
        <f t="shared" ref="U2:AC2" si="0">$T$15</f>
        <v>Предложение организации</v>
      </c>
      <c r="V2" s="4" t="str">
        <f t="shared" si="0"/>
        <v>Предложение организации</v>
      </c>
      <c r="W2" s="4" t="str">
        <f t="shared" si="0"/>
        <v>Предложение организации</v>
      </c>
      <c r="X2" s="4" t="str">
        <f t="shared" si="0"/>
        <v>Предложение организации</v>
      </c>
      <c r="Y2" s="4" t="str">
        <f t="shared" si="0"/>
        <v>Предложение организации</v>
      </c>
      <c r="Z2" s="4" t="str">
        <f t="shared" si="0"/>
        <v>Предложение организации</v>
      </c>
      <c r="AA2" s="4" t="str">
        <f t="shared" si="0"/>
        <v>Предложение организации</v>
      </c>
      <c r="AB2" s="4" t="str">
        <f t="shared" si="0"/>
        <v>Предложение организации</v>
      </c>
      <c r="AC2" s="4" t="str">
        <f t="shared" si="0"/>
        <v>Предложение организации</v>
      </c>
      <c r="AD2" s="4" t="str">
        <f>$AD$15</f>
        <v>Принято органом регулирования</v>
      </c>
      <c r="AE2" s="4" t="str">
        <f t="shared" ref="AE2:AM2" si="1">$AD$15</f>
        <v>Принято органом регулирования</v>
      </c>
      <c r="AF2" s="4" t="str">
        <f t="shared" si="1"/>
        <v>Принято органом регулирования</v>
      </c>
      <c r="AG2" s="4" t="str">
        <f t="shared" si="1"/>
        <v>Принято органом регулирования</v>
      </c>
      <c r="AH2" s="4" t="str">
        <f t="shared" si="1"/>
        <v>Принято органом регулирования</v>
      </c>
      <c r="AI2" s="4" t="str">
        <f t="shared" si="1"/>
        <v>Принято органом регулирования</v>
      </c>
      <c r="AJ2" s="4" t="str">
        <f t="shared" si="1"/>
        <v>Принято органом регулирования</v>
      </c>
      <c r="AK2" s="4" t="str">
        <f t="shared" si="1"/>
        <v>Принято органом регулирования</v>
      </c>
      <c r="AL2" s="4" t="str">
        <f t="shared" si="1"/>
        <v>Принято органом регулирования</v>
      </c>
      <c r="AM2" s="4" t="str">
        <f t="shared" si="1"/>
        <v>Принято органом регулирования</v>
      </c>
      <c r="AN2" s="4"/>
      <c r="AO2" s="4"/>
      <c r="AP2" s="4"/>
      <c r="AQ2" s="4"/>
      <c r="AR2" s="4"/>
      <c r="AS2" s="4"/>
      <c r="AT2" s="4"/>
      <c r="AU2" s="4"/>
      <c r="AV2" s="4"/>
      <c r="AW2" s="4"/>
    </row>
    <row r="3" spans="1:53" ht="11.25" hidden="1" x14ac:dyDescent="0.25">
      <c r="O3" s="4" t="str">
        <f t="shared" ref="O3:AM3" si="2">O1&amp;O2</f>
        <v>2023Принято органом регулирования</v>
      </c>
      <c r="P3" s="4" t="str">
        <f t="shared" si="2"/>
        <v>2023Факт по данным организации</v>
      </c>
      <c r="Q3" s="4" t="str">
        <f t="shared" si="2"/>
        <v>2023Факт, принятый органом регулирования</v>
      </c>
      <c r="R3" s="4" t="str">
        <f t="shared" si="2"/>
        <v>2023отклонение факта по данным организации к факту принятому органом регулирования</v>
      </c>
      <c r="S3" s="4" t="str">
        <f t="shared" si="2"/>
        <v>2024Принято органом регулирования</v>
      </c>
      <c r="T3" s="4" t="str">
        <f t="shared" si="2"/>
        <v>2025Предложение организации</v>
      </c>
      <c r="U3" s="4" t="str">
        <f t="shared" si="2"/>
        <v>2026Предложение организации</v>
      </c>
      <c r="V3" s="4" t="str">
        <f t="shared" si="2"/>
        <v>2027Предложение организации</v>
      </c>
      <c r="W3" s="4" t="str">
        <f t="shared" si="2"/>
        <v>2028Предложение организации</v>
      </c>
      <c r="X3" s="4" t="str">
        <f t="shared" si="2"/>
        <v>2029Предложение организации</v>
      </c>
      <c r="Y3" s="4" t="str">
        <f t="shared" si="2"/>
        <v>2030Предложение организации</v>
      </c>
      <c r="Z3" s="4" t="str">
        <f t="shared" si="2"/>
        <v>2031Предложение организации</v>
      </c>
      <c r="AA3" s="4" t="str">
        <f t="shared" si="2"/>
        <v>2032Предложение организации</v>
      </c>
      <c r="AB3" s="4" t="str">
        <f t="shared" si="2"/>
        <v>2033Предложение организации</v>
      </c>
      <c r="AC3" s="4" t="str">
        <f t="shared" si="2"/>
        <v>2034Предложение организации</v>
      </c>
      <c r="AD3" s="4" t="str">
        <f t="shared" si="2"/>
        <v>2025Принято органом регулирования</v>
      </c>
      <c r="AE3" s="4" t="str">
        <f t="shared" si="2"/>
        <v>2026Принято органом регулирования</v>
      </c>
      <c r="AF3" s="4" t="str">
        <f t="shared" si="2"/>
        <v>2027Принято органом регулирования</v>
      </c>
      <c r="AG3" s="4" t="str">
        <f t="shared" si="2"/>
        <v>2028Принято органом регулирования</v>
      </c>
      <c r="AH3" s="4" t="str">
        <f t="shared" si="2"/>
        <v>2029Принято органом регулирования</v>
      </c>
      <c r="AI3" s="4" t="str">
        <f t="shared" si="2"/>
        <v>2030Принято органом регулирования</v>
      </c>
      <c r="AJ3" s="4" t="str">
        <f t="shared" si="2"/>
        <v>2031Принято органом регулирования</v>
      </c>
      <c r="AK3" s="4" t="str">
        <f t="shared" si="2"/>
        <v>2032Принято органом регулирования</v>
      </c>
      <c r="AL3" s="4" t="str">
        <f t="shared" si="2"/>
        <v>2033Принято органом регулирования</v>
      </c>
      <c r="AM3" s="4" t="str">
        <f t="shared" si="2"/>
        <v>2034Принято органом регулирования</v>
      </c>
      <c r="AN3" s="4"/>
      <c r="AO3" s="4"/>
      <c r="AP3" s="4"/>
      <c r="AQ3" s="4"/>
      <c r="AR3" s="4"/>
      <c r="AS3" s="4"/>
      <c r="AT3" s="4"/>
      <c r="AU3" s="4"/>
      <c r="AV3" s="4"/>
      <c r="AW3" s="4"/>
    </row>
    <row r="4" spans="1:53" ht="11.25" hidden="1" x14ac:dyDescent="0.25"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</row>
    <row r="5" spans="1:53" ht="11.25" hidden="1" x14ac:dyDescent="0.25"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53" ht="11.25" hidden="1" x14ac:dyDescent="0.25"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53" ht="11.25" hidden="1" x14ac:dyDescent="0.15">
      <c r="T7" s="5" t="b">
        <f t="shared" ref="T7:AW7" si="3">T1&lt;=last_year_vis</f>
        <v>1</v>
      </c>
      <c r="U7" s="5" t="b">
        <f t="shared" si="3"/>
        <v>1</v>
      </c>
      <c r="V7" s="5" t="b">
        <f t="shared" si="3"/>
        <v>1</v>
      </c>
      <c r="W7" s="5" t="b">
        <f t="shared" si="3"/>
        <v>1</v>
      </c>
      <c r="X7" s="5" t="b">
        <f t="shared" si="3"/>
        <v>1</v>
      </c>
      <c r="Y7" s="5" t="b">
        <f t="shared" si="3"/>
        <v>0</v>
      </c>
      <c r="Z7" s="5" t="b">
        <f t="shared" si="3"/>
        <v>0</v>
      </c>
      <c r="AA7" s="5" t="b">
        <f t="shared" si="3"/>
        <v>0</v>
      </c>
      <c r="AB7" s="5" t="b">
        <f t="shared" si="3"/>
        <v>0</v>
      </c>
      <c r="AC7" s="5" t="b">
        <f t="shared" si="3"/>
        <v>0</v>
      </c>
      <c r="AD7" s="5" t="b">
        <f t="shared" si="3"/>
        <v>1</v>
      </c>
      <c r="AE7" s="5" t="b">
        <f t="shared" si="3"/>
        <v>1</v>
      </c>
      <c r="AF7" s="5" t="b">
        <f t="shared" si="3"/>
        <v>1</v>
      </c>
      <c r="AG7" s="5" t="b">
        <f t="shared" si="3"/>
        <v>1</v>
      </c>
      <c r="AH7" s="5" t="b">
        <f t="shared" si="3"/>
        <v>1</v>
      </c>
      <c r="AI7" s="5" t="b">
        <f t="shared" si="3"/>
        <v>0</v>
      </c>
      <c r="AJ7" s="5" t="b">
        <f t="shared" si="3"/>
        <v>0</v>
      </c>
      <c r="AK7" s="5" t="b">
        <f t="shared" si="3"/>
        <v>0</v>
      </c>
      <c r="AL7" s="5" t="b">
        <f t="shared" si="3"/>
        <v>0</v>
      </c>
      <c r="AM7" s="5" t="b">
        <f t="shared" si="3"/>
        <v>0</v>
      </c>
      <c r="AN7" s="5" t="b">
        <f t="shared" si="3"/>
        <v>1</v>
      </c>
      <c r="AO7" s="5" t="b">
        <f t="shared" si="3"/>
        <v>1</v>
      </c>
      <c r="AP7" s="5" t="b">
        <f t="shared" si="3"/>
        <v>1</v>
      </c>
      <c r="AQ7" s="5" t="b">
        <f t="shared" si="3"/>
        <v>1</v>
      </c>
      <c r="AR7" s="5" t="b">
        <f t="shared" si="3"/>
        <v>1</v>
      </c>
      <c r="AS7" s="5" t="b">
        <f t="shared" si="3"/>
        <v>0</v>
      </c>
      <c r="AT7" s="5" t="b">
        <f t="shared" si="3"/>
        <v>0</v>
      </c>
      <c r="AU7" s="5" t="b">
        <f t="shared" si="3"/>
        <v>0</v>
      </c>
      <c r="AV7" s="5" t="b">
        <f t="shared" si="3"/>
        <v>0</v>
      </c>
      <c r="AW7" s="5" t="b">
        <f t="shared" si="3"/>
        <v>0</v>
      </c>
    </row>
    <row r="8" spans="1:53" hidden="1" x14ac:dyDescent="0.25"/>
    <row r="9" spans="1:53" hidden="1" x14ac:dyDescent="0.25"/>
    <row r="10" spans="1:53" hidden="1" x14ac:dyDescent="0.25"/>
    <row r="11" spans="1:53" ht="15" customHeight="1" x14ac:dyDescent="0.25">
      <c r="L11" s="1"/>
      <c r="M11" s="6" t="str">
        <f>tpl_title</f>
        <v>Кировская область / 2025 / ООО "Пасегово" (ИНН:4312035888, КПП:431201001) / ДПР: 2025-2029</v>
      </c>
      <c r="N11" s="1"/>
    </row>
    <row r="12" spans="1:53" s="7" customFormat="1" ht="20.100000000000001" customHeight="1" x14ac:dyDescent="0.25">
      <c r="L12" s="8" t="s">
        <v>0</v>
      </c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3" s="7" customFormat="1" x14ac:dyDescent="0.25"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</row>
    <row r="14" spans="1:53" s="3" customFormat="1" ht="24.75" customHeight="1" x14ac:dyDescent="0.25">
      <c r="L14" s="11" t="s">
        <v>1</v>
      </c>
      <c r="M14" s="11" t="s">
        <v>2</v>
      </c>
      <c r="N14" s="11" t="s">
        <v>3</v>
      </c>
      <c r="O14" s="12" t="str">
        <f>god-2 &amp; " год"</f>
        <v>2023 год</v>
      </c>
      <c r="P14" s="12" t="str">
        <f>god-2 &amp; " год"</f>
        <v>2023 год</v>
      </c>
      <c r="Q14" s="12" t="str">
        <f>god-2 &amp; " год"</f>
        <v>2023 год</v>
      </c>
      <c r="R14" s="12" t="str">
        <f>god-2 &amp; " год"</f>
        <v>2023 год</v>
      </c>
      <c r="S14" s="13" t="str">
        <f>god-1 &amp; " год"</f>
        <v>2024 год</v>
      </c>
      <c r="T14" s="14" t="str">
        <f>god &amp; " год"</f>
        <v>2025 год</v>
      </c>
      <c r="U14" s="14" t="str">
        <f>god+1 &amp; " год"</f>
        <v>2026 год</v>
      </c>
      <c r="V14" s="14" t="str">
        <f>god+2 &amp; " год"</f>
        <v>2027 год</v>
      </c>
      <c r="W14" s="14" t="str">
        <f>god+3 &amp; " год"</f>
        <v>2028 год</v>
      </c>
      <c r="X14" s="14" t="str">
        <f>god+4 &amp; " год"</f>
        <v>2029 год</v>
      </c>
      <c r="Y14" s="14" t="str">
        <f>god+5 &amp; " год"</f>
        <v>2030 год</v>
      </c>
      <c r="Z14" s="14" t="str">
        <f>god+6 &amp; " год"</f>
        <v>2031 год</v>
      </c>
      <c r="AA14" s="14" t="str">
        <f>god+7 &amp; " год"</f>
        <v>2032 год</v>
      </c>
      <c r="AB14" s="14" t="str">
        <f>god+8 &amp; " год"</f>
        <v>2033 год</v>
      </c>
      <c r="AC14" s="14" t="str">
        <f>god+9 &amp; " год"</f>
        <v>2034 год</v>
      </c>
      <c r="AD14" s="14" t="str">
        <f>god &amp; " год"</f>
        <v>2025 год</v>
      </c>
      <c r="AE14" s="14" t="str">
        <f>god+1 &amp; " год"</f>
        <v>2026 год</v>
      </c>
      <c r="AF14" s="14" t="str">
        <f>god+2 &amp; " год"</f>
        <v>2027 год</v>
      </c>
      <c r="AG14" s="14" t="str">
        <f>god+3 &amp; " год"</f>
        <v>2028 год</v>
      </c>
      <c r="AH14" s="14" t="str">
        <f>god+4 &amp; " год"</f>
        <v>2029 год</v>
      </c>
      <c r="AI14" s="14" t="str">
        <f>god+5 &amp; " год"</f>
        <v>2030 год</v>
      </c>
      <c r="AJ14" s="14" t="str">
        <f>god+6 &amp; " год"</f>
        <v>2031 год</v>
      </c>
      <c r="AK14" s="14" t="str">
        <f>god+7 &amp; " год"</f>
        <v>2032 год</v>
      </c>
      <c r="AL14" s="14" t="str">
        <f>god+8 &amp; " год"</f>
        <v>2033 год</v>
      </c>
      <c r="AM14" s="14" t="str">
        <f>god+9 &amp; " год"</f>
        <v>2034 год</v>
      </c>
      <c r="AN14" s="14" t="str">
        <f>god &amp; " год"</f>
        <v>2025 год</v>
      </c>
      <c r="AO14" s="14" t="str">
        <f>god+1 &amp; " год"</f>
        <v>2026 год</v>
      </c>
      <c r="AP14" s="14" t="str">
        <f>god+2 &amp; " год"</f>
        <v>2027 год</v>
      </c>
      <c r="AQ14" s="14" t="str">
        <f>god+3 &amp; " год"</f>
        <v>2028 год</v>
      </c>
      <c r="AR14" s="14" t="str">
        <f>god+4 &amp; " год"</f>
        <v>2029 год</v>
      </c>
      <c r="AS14" s="14" t="str">
        <f>god+5 &amp; " год"</f>
        <v>2030 год</v>
      </c>
      <c r="AT14" s="14" t="str">
        <f>god+6 &amp; " год"</f>
        <v>2031 год</v>
      </c>
      <c r="AU14" s="14" t="str">
        <f>god+7 &amp; " год"</f>
        <v>2032 год</v>
      </c>
      <c r="AV14" s="14" t="str">
        <f>god+8 &amp; " год"</f>
        <v>2033 год</v>
      </c>
      <c r="AW14" s="14" t="str">
        <f>god+9 &amp; " год"</f>
        <v>2034 год</v>
      </c>
      <c r="AX14" s="15" t="s">
        <v>4</v>
      </c>
      <c r="AY14" s="15" t="s">
        <v>5</v>
      </c>
      <c r="AZ14" s="15" t="s">
        <v>6</v>
      </c>
      <c r="BA14" s="16"/>
    </row>
    <row r="15" spans="1:53" s="3" customFormat="1" ht="45.75" customHeight="1" x14ac:dyDescent="0.25">
      <c r="L15" s="11"/>
      <c r="M15" s="11"/>
      <c r="N15" s="11"/>
      <c r="O15" s="13" t="s">
        <v>7</v>
      </c>
      <c r="P15" s="13" t="s">
        <v>8</v>
      </c>
      <c r="Q15" s="13" t="s">
        <v>9</v>
      </c>
      <c r="R15" s="12" t="s">
        <v>10</v>
      </c>
      <c r="S15" s="13" t="s">
        <v>7</v>
      </c>
      <c r="T15" s="17" t="s">
        <v>11</v>
      </c>
      <c r="U15" s="17" t="s">
        <v>11</v>
      </c>
      <c r="V15" s="17" t="s">
        <v>11</v>
      </c>
      <c r="W15" s="17" t="s">
        <v>11</v>
      </c>
      <c r="X15" s="17" t="s">
        <v>11</v>
      </c>
      <c r="Y15" s="17" t="s">
        <v>11</v>
      </c>
      <c r="Z15" s="17" t="s">
        <v>11</v>
      </c>
      <c r="AA15" s="17" t="s">
        <v>11</v>
      </c>
      <c r="AB15" s="17" t="s">
        <v>11</v>
      </c>
      <c r="AC15" s="17" t="s">
        <v>11</v>
      </c>
      <c r="AD15" s="17" t="s">
        <v>7</v>
      </c>
      <c r="AE15" s="17" t="s">
        <v>7</v>
      </c>
      <c r="AF15" s="17" t="s">
        <v>7</v>
      </c>
      <c r="AG15" s="17" t="s">
        <v>7</v>
      </c>
      <c r="AH15" s="17" t="s">
        <v>7</v>
      </c>
      <c r="AI15" s="17" t="s">
        <v>7</v>
      </c>
      <c r="AJ15" s="17" t="s">
        <v>7</v>
      </c>
      <c r="AK15" s="17" t="s">
        <v>7</v>
      </c>
      <c r="AL15" s="17" t="s">
        <v>7</v>
      </c>
      <c r="AM15" s="17" t="s">
        <v>7</v>
      </c>
      <c r="AN15" s="15" t="s">
        <v>12</v>
      </c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6"/>
    </row>
    <row r="16" spans="1:53" s="20" customFormat="1" ht="11.25" x14ac:dyDescent="0.15">
      <c r="A16" s="18" t="str">
        <f>'[1]Общие сведения'!$D$122</f>
        <v>1</v>
      </c>
      <c r="B16" s="19" t="str">
        <f>INDEX('[1]Общие сведения'!$N$121:$N$148,MATCH($A16,'[1]Общие сведения'!$D$121:$D$148,0))</f>
        <v>одноставочный</v>
      </c>
      <c r="D16" s="19" t="str">
        <f>INDEX('[1]Общие сведения'!$H$121:$H$148,MATCH($A16,'[1]Общие сведения'!$D$121:$D$148,0))</f>
        <v>Водоснабжение</v>
      </c>
      <c r="L16" s="21" t="str">
        <f>INDEX('[1]Общие сведения'!$J$121:$J$148,MATCH($A16,'[1]Общие сведения'!$D$121:$D$148,0))</f>
        <v>Тариф 1 (Водоснабжение) - тариф на питьевую воду</v>
      </c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</row>
    <row r="17" spans="1:53" s="24" customFormat="1" ht="11.25" outlineLevel="1" x14ac:dyDescent="0.25">
      <c r="A17" s="23" t="str">
        <f>A16</f>
        <v>1</v>
      </c>
      <c r="C17" s="25"/>
      <c r="D17" s="25" t="s">
        <v>13</v>
      </c>
      <c r="L17" s="26" t="s">
        <v>14</v>
      </c>
      <c r="M17" s="27" t="s">
        <v>15</v>
      </c>
      <c r="N17" s="28" t="s">
        <v>16</v>
      </c>
      <c r="O17" s="29">
        <f ca="1">SUM(O19,O36,O42,O62,O63,O64)</f>
        <v>1490.34</v>
      </c>
      <c r="P17" s="29">
        <f ca="1">SUM(P19,P36,P42,P62,P63,P64)</f>
        <v>1705.0728022819999</v>
      </c>
      <c r="Q17" s="29">
        <f ca="1">SUM(Q19,Q36,Q42,Q62,Q63,Q64)</f>
        <v>1487.6268157554855</v>
      </c>
      <c r="R17" s="29">
        <f t="shared" ref="R17:R64" ca="1" si="4">Q17-P17</f>
        <v>-217.44598652651439</v>
      </c>
      <c r="S17" s="29">
        <f ca="1">SUM(S19,S36,S42,S62,S63,S64)</f>
        <v>1577.2977573866206</v>
      </c>
      <c r="T17" s="29">
        <f ca="1">SUM(T19,T36,T42,T62,T63,T64)</f>
        <v>4425.1370280320007</v>
      </c>
      <c r="U17" s="30">
        <f t="shared" ref="U17:AC17" ca="1" si="5">T17*U18</f>
        <v>4602.142509153281</v>
      </c>
      <c r="V17" s="30">
        <f t="shared" ca="1" si="5"/>
        <v>4786.2282095194123</v>
      </c>
      <c r="W17" s="30">
        <f t="shared" ca="1" si="5"/>
        <v>4977.6773379001888</v>
      </c>
      <c r="X17" s="30">
        <f t="shared" ca="1" si="5"/>
        <v>5176.7844314161966</v>
      </c>
      <c r="Y17" s="30">
        <f t="shared" ca="1" si="5"/>
        <v>5176.7844314161966</v>
      </c>
      <c r="Z17" s="30">
        <f t="shared" ca="1" si="5"/>
        <v>5176.7844314161966</v>
      </c>
      <c r="AA17" s="30">
        <f t="shared" ca="1" si="5"/>
        <v>5176.7844314161966</v>
      </c>
      <c r="AB17" s="30">
        <f t="shared" ca="1" si="5"/>
        <v>5176.7844314161966</v>
      </c>
      <c r="AC17" s="30">
        <f t="shared" ca="1" si="5"/>
        <v>5176.7844314161966</v>
      </c>
      <c r="AD17" s="29">
        <f ca="1">SUM(AD19,AD36,AD42,AD62,AD63,AD64)</f>
        <v>1665.9954488502267</v>
      </c>
      <c r="AE17" s="30">
        <v>1720.2569206192786</v>
      </c>
      <c r="AF17" s="30">
        <v>1771.1765254696093</v>
      </c>
      <c r="AG17" s="30">
        <v>1823.6033506235096</v>
      </c>
      <c r="AH17" s="30">
        <v>1877.5820098019653</v>
      </c>
      <c r="AI17" s="30">
        <f t="shared" ref="AI17:AM17" si="6">AH17*AI18</f>
        <v>1877.5820098019653</v>
      </c>
      <c r="AJ17" s="30">
        <f t="shared" si="6"/>
        <v>1877.5820098019653</v>
      </c>
      <c r="AK17" s="30">
        <f t="shared" si="6"/>
        <v>1877.5820098019653</v>
      </c>
      <c r="AL17" s="30">
        <f t="shared" si="6"/>
        <v>1877.5820098019653</v>
      </c>
      <c r="AM17" s="30">
        <f t="shared" si="6"/>
        <v>1877.5820098019653</v>
      </c>
      <c r="AN17" s="29">
        <f ca="1">IF(S17=0,0,(AD17-S17)/S17*100)</f>
        <v>5.6233955223880363</v>
      </c>
      <c r="AO17" s="29">
        <f t="shared" ref="AO17:AW17" ca="1" si="7">IF(AD17=0,0,(AE17-AD17)/AD17*100)</f>
        <v>3.2570000000000023</v>
      </c>
      <c r="AP17" s="29">
        <f t="shared" si="7"/>
        <v>2.96</v>
      </c>
      <c r="AQ17" s="29">
        <f t="shared" si="7"/>
        <v>2.9599999999999969</v>
      </c>
      <c r="AR17" s="29">
        <f t="shared" si="7"/>
        <v>2.9599999999999898</v>
      </c>
      <c r="AS17" s="29">
        <f t="shared" si="7"/>
        <v>0</v>
      </c>
      <c r="AT17" s="29">
        <f t="shared" si="7"/>
        <v>0</v>
      </c>
      <c r="AU17" s="29">
        <f t="shared" si="7"/>
        <v>0</v>
      </c>
      <c r="AV17" s="29">
        <f t="shared" si="7"/>
        <v>0</v>
      </c>
      <c r="AW17" s="29">
        <f t="shared" si="7"/>
        <v>0</v>
      </c>
      <c r="AX17" s="31"/>
      <c r="AY17" s="31"/>
      <c r="AZ17" s="31"/>
      <c r="BA17" s="32"/>
    </row>
    <row r="18" spans="1:53" ht="11.25" hidden="1" outlineLevel="1" x14ac:dyDescent="0.25">
      <c r="A18" s="23" t="str">
        <f t="shared" ref="A18:A81" si="8">A17</f>
        <v>1</v>
      </c>
      <c r="C18" s="33"/>
      <c r="D18" s="33" t="s">
        <v>17</v>
      </c>
      <c r="L18" s="34" t="s">
        <v>18</v>
      </c>
      <c r="M18" s="35" t="s">
        <v>19</v>
      </c>
      <c r="N18" s="36"/>
      <c r="O18" s="37"/>
      <c r="P18" s="37"/>
      <c r="Q18" s="37"/>
      <c r="R18" s="38">
        <f t="shared" si="4"/>
        <v>0</v>
      </c>
      <c r="S18" s="37">
        <v>1</v>
      </c>
      <c r="T18" s="37">
        <v>1</v>
      </c>
      <c r="U18" s="37">
        <v>1.04</v>
      </c>
      <c r="V18" s="37">
        <v>1.04</v>
      </c>
      <c r="W18" s="37">
        <v>1.04</v>
      </c>
      <c r="X18" s="37">
        <v>1.04</v>
      </c>
      <c r="Y18" s="37">
        <f>SUMIFS(INDEX([1]Сценарии!$O$15:$AP$53,,MATCH(Y$3,[1]Сценарии!$O$3:$AP$3,0)),[1]Сценарии!$A$15:$A$53,$A18,[1]Сценарии!$B$15:$B$53,"ИОР")</f>
        <v>1</v>
      </c>
      <c r="Z18" s="37">
        <f>SUMIFS(INDEX([1]Сценарии!$O$15:$AP$53,,MATCH(Z$3,[1]Сценарии!$O$3:$AP$3,0)),[1]Сценарии!$A$15:$A$53,$A18,[1]Сценарии!$B$15:$B$53,"ИОР")</f>
        <v>1</v>
      </c>
      <c r="AA18" s="37">
        <f>SUMIFS(INDEX([1]Сценарии!$O$15:$AP$53,,MATCH(AA$3,[1]Сценарии!$O$3:$AP$3,0)),[1]Сценарии!$A$15:$A$53,$A18,[1]Сценарии!$B$15:$B$53,"ИОР")</f>
        <v>1</v>
      </c>
      <c r="AB18" s="37">
        <f>SUMIFS(INDEX([1]Сценарии!$O$15:$AP$53,,MATCH(AB$3,[1]Сценарии!$O$3:$AP$3,0)),[1]Сценарии!$A$15:$A$53,$A18,[1]Сценарии!$B$15:$B$53,"ИОР")</f>
        <v>1</v>
      </c>
      <c r="AC18" s="37">
        <f>SUMIFS(INDEX([1]Сценарии!$O$15:$AP$53,,MATCH(AC$3,[1]Сценарии!$O$3:$AP$3,0)),[1]Сценарии!$A$15:$A$53,$A18,[1]Сценарии!$B$15:$B$53,"ИОР")</f>
        <v>1</v>
      </c>
      <c r="AD18" s="37"/>
      <c r="AE18" s="37">
        <f>SUMIFS(INDEX([1]Сценарии!$O$15:$AP$53,,MATCH(AE$3,[1]Сценарии!$O$3:$AP$3,0)),[1]Сценарии!$A$15:$A$53,$A18,[1]Сценарии!$B$15:$B$53,"ИОР")</f>
        <v>1</v>
      </c>
      <c r="AF18" s="37">
        <f>SUMIFS(INDEX([1]Сценарии!$O$15:$AP$53,,MATCH(AF$3,[1]Сценарии!$O$3:$AP$3,0)),[1]Сценарии!$A$15:$A$53,$A18,[1]Сценарии!$B$15:$B$53,"ИОР")</f>
        <v>1</v>
      </c>
      <c r="AG18" s="37">
        <f>SUMIFS(INDEX([1]Сценарии!$O$15:$AP$53,,MATCH(AG$3,[1]Сценарии!$O$3:$AP$3,0)),[1]Сценарии!$A$15:$A$53,$A18,[1]Сценарии!$B$15:$B$53,"ИОР")</f>
        <v>1</v>
      </c>
      <c r="AH18" s="37">
        <f>SUMIFS(INDEX([1]Сценарии!$O$15:$AP$53,,MATCH(AH$3,[1]Сценарии!$O$3:$AP$3,0)),[1]Сценарии!$A$15:$A$53,$A18,[1]Сценарии!$B$15:$B$53,"ИОР")</f>
        <v>1</v>
      </c>
      <c r="AI18" s="37">
        <f>SUMIFS(INDEX([1]Сценарии!$O$15:$AP$53,,MATCH(AI$3,[1]Сценарии!$O$3:$AP$3,0)),[1]Сценарии!$A$15:$A$53,$A18,[1]Сценарии!$B$15:$B$53,"ИОР")</f>
        <v>1</v>
      </c>
      <c r="AJ18" s="37">
        <f>SUMIFS(INDEX([1]Сценарии!$O$15:$AP$53,,MATCH(AJ$3,[1]Сценарии!$O$3:$AP$3,0)),[1]Сценарии!$A$15:$A$53,$A18,[1]Сценарии!$B$15:$B$53,"ИОР")</f>
        <v>1</v>
      </c>
      <c r="AK18" s="37">
        <f>SUMIFS(INDEX([1]Сценарии!$O$15:$AP$53,,MATCH(AK$3,[1]Сценарии!$O$3:$AP$3,0)),[1]Сценарии!$A$15:$A$53,$A18,[1]Сценарии!$B$15:$B$53,"ИОР")</f>
        <v>1</v>
      </c>
      <c r="AL18" s="37">
        <f>SUMIFS(INDEX([1]Сценарии!$O$15:$AP$53,,MATCH(AL$3,[1]Сценарии!$O$3:$AP$3,0)),[1]Сценарии!$A$15:$A$53,$A18,[1]Сценарии!$B$15:$B$53,"ИОР")</f>
        <v>1</v>
      </c>
      <c r="AM18" s="37">
        <f>SUMIFS(INDEX([1]Сценарии!$O$15:$AP$53,,MATCH(AM$3,[1]Сценарии!$O$3:$AP$3,0)),[1]Сценарии!$A$15:$A$53,$A18,[1]Сценарии!$B$15:$B$53,"ИОР")</f>
        <v>1</v>
      </c>
      <c r="AN18" s="39">
        <f>IF(S18=0,0,(AD18-S18)/S18*100)</f>
        <v>-100</v>
      </c>
      <c r="AO18" s="40"/>
      <c r="AP18" s="40"/>
      <c r="AQ18" s="40"/>
      <c r="AR18" s="40"/>
      <c r="AS18" s="40"/>
      <c r="AT18" s="40"/>
      <c r="AU18" s="40"/>
      <c r="AV18" s="40"/>
      <c r="AW18" s="40"/>
      <c r="AX18" s="31"/>
      <c r="AY18" s="31"/>
      <c r="AZ18" s="31"/>
    </row>
    <row r="19" spans="1:53" s="32" customFormat="1" ht="11.25" hidden="1" outlineLevel="1" x14ac:dyDescent="0.25">
      <c r="A19" s="23" t="str">
        <f t="shared" si="8"/>
        <v>1</v>
      </c>
      <c r="C19" s="25"/>
      <c r="D19" s="25" t="s">
        <v>20</v>
      </c>
      <c r="L19" s="26" t="s">
        <v>21</v>
      </c>
      <c r="M19" s="41" t="s">
        <v>22</v>
      </c>
      <c r="N19" s="28" t="s">
        <v>16</v>
      </c>
      <c r="O19" s="29">
        <f ca="1">SUM(O20,O23,O24,O27,O28)</f>
        <v>1490.34</v>
      </c>
      <c r="P19" s="29">
        <f ca="1">SUM(P20,P23,P24,P27,P28)</f>
        <v>869.66380228200001</v>
      </c>
      <c r="Q19" s="29">
        <f ca="1">SUM(Q20,Q23,Q24,Q27,Q28)</f>
        <v>0</v>
      </c>
      <c r="R19" s="29">
        <f t="shared" ca="1" si="4"/>
        <v>-869.66380228200001</v>
      </c>
      <c r="S19" s="29">
        <f ca="1">SUM(S20,S23,S24,S27,S28)</f>
        <v>0</v>
      </c>
      <c r="T19" s="29">
        <f ca="1">SUM(T20,T23,T24,T27,T28)</f>
        <v>3382.7067776000004</v>
      </c>
      <c r="U19" s="42"/>
      <c r="V19" s="42"/>
      <c r="W19" s="42"/>
      <c r="X19" s="42"/>
      <c r="Y19" s="42"/>
      <c r="Z19" s="42"/>
      <c r="AA19" s="42"/>
      <c r="AB19" s="42"/>
      <c r="AC19" s="42"/>
      <c r="AD19" s="29">
        <f ca="1">SUM(AD20,AD23,AD24,AD27,AD28)</f>
        <v>0</v>
      </c>
      <c r="AE19" s="42"/>
      <c r="AF19" s="42"/>
      <c r="AG19" s="42"/>
      <c r="AH19" s="42"/>
      <c r="AI19" s="42"/>
      <c r="AJ19" s="42"/>
      <c r="AK19" s="42"/>
      <c r="AL19" s="42"/>
      <c r="AM19" s="42"/>
      <c r="AN19" s="29">
        <f ca="1">IF(S19=0,0,(AD19-S19)/S19*100)</f>
        <v>0</v>
      </c>
      <c r="AO19" s="42"/>
      <c r="AP19" s="42"/>
      <c r="AQ19" s="42"/>
      <c r="AR19" s="42"/>
      <c r="AS19" s="42"/>
      <c r="AT19" s="42"/>
      <c r="AU19" s="42"/>
      <c r="AV19" s="42"/>
      <c r="AW19" s="42"/>
      <c r="AX19" s="43"/>
      <c r="AY19" s="43"/>
      <c r="AZ19" s="43"/>
    </row>
    <row r="20" spans="1:53" ht="11.25" hidden="1" outlineLevel="1" x14ac:dyDescent="0.25">
      <c r="A20" s="23" t="str">
        <f t="shared" si="8"/>
        <v>1</v>
      </c>
      <c r="C20" s="33"/>
      <c r="D20" s="33" t="s">
        <v>23</v>
      </c>
      <c r="L20" s="34" t="s">
        <v>24</v>
      </c>
      <c r="M20" s="44" t="s">
        <v>25</v>
      </c>
      <c r="N20" s="45" t="s">
        <v>16</v>
      </c>
      <c r="O20" s="39">
        <f>SUM(O21,O22)</f>
        <v>0</v>
      </c>
      <c r="P20" s="39">
        <f>SUM(P21,P22)</f>
        <v>83.634</v>
      </c>
      <c r="Q20" s="39">
        <f>SUM(Q21,Q22)</f>
        <v>0</v>
      </c>
      <c r="R20" s="39">
        <f t="shared" si="4"/>
        <v>-83.634</v>
      </c>
      <c r="S20" s="39">
        <f>SUM(S21,S22)</f>
        <v>0</v>
      </c>
      <c r="T20" s="39">
        <f>SUM(T21,T22)</f>
        <v>88.65</v>
      </c>
      <c r="U20" s="40"/>
      <c r="V20" s="40"/>
      <c r="W20" s="40"/>
      <c r="X20" s="40"/>
      <c r="Y20" s="40"/>
      <c r="Z20" s="40"/>
      <c r="AA20" s="40"/>
      <c r="AB20" s="40"/>
      <c r="AC20" s="40"/>
      <c r="AD20" s="39">
        <f>SUM(AD21,AD22)</f>
        <v>0</v>
      </c>
      <c r="AE20" s="40"/>
      <c r="AF20" s="40"/>
      <c r="AG20" s="40"/>
      <c r="AH20" s="40"/>
      <c r="AI20" s="40"/>
      <c r="AJ20" s="40"/>
      <c r="AK20" s="40"/>
      <c r="AL20" s="40"/>
      <c r="AM20" s="40"/>
      <c r="AN20" s="39">
        <f t="shared" ref="AN20:AN91" si="9">IF(S20=0,0,(AD20-S20)/S20*100)</f>
        <v>0</v>
      </c>
      <c r="AO20" s="40"/>
      <c r="AP20" s="40"/>
      <c r="AQ20" s="40"/>
      <c r="AR20" s="40"/>
      <c r="AS20" s="40"/>
      <c r="AT20" s="40"/>
      <c r="AU20" s="40"/>
      <c r="AV20" s="40"/>
      <c r="AW20" s="40"/>
      <c r="AX20" s="31"/>
      <c r="AY20" s="31"/>
      <c r="AZ20" s="31"/>
      <c r="BA20" s="46"/>
    </row>
    <row r="21" spans="1:53" ht="15" hidden="1" outlineLevel="1" x14ac:dyDescent="0.25">
      <c r="A21" s="23" t="str">
        <f t="shared" si="8"/>
        <v>1</v>
      </c>
      <c r="C21" s="33"/>
      <c r="D21" s="33" t="s">
        <v>26</v>
      </c>
      <c r="L21" s="34" t="s">
        <v>27</v>
      </c>
      <c r="M21" s="47" t="s">
        <v>28</v>
      </c>
      <c r="N21" s="48" t="s">
        <v>16</v>
      </c>
      <c r="O21" s="49"/>
      <c r="P21" s="49"/>
      <c r="Q21" s="49"/>
      <c r="R21" s="39">
        <f t="shared" si="4"/>
        <v>0</v>
      </c>
      <c r="S21" s="49"/>
      <c r="T21" s="49"/>
      <c r="U21" s="40"/>
      <c r="V21" s="40"/>
      <c r="W21" s="40"/>
      <c r="X21" s="40"/>
      <c r="Y21" s="40"/>
      <c r="Z21" s="40"/>
      <c r="AA21" s="40"/>
      <c r="AB21" s="40"/>
      <c r="AC21" s="40"/>
      <c r="AD21" s="49"/>
      <c r="AE21" s="40"/>
      <c r="AF21" s="40"/>
      <c r="AG21" s="40"/>
      <c r="AH21" s="40"/>
      <c r="AI21" s="40"/>
      <c r="AJ21" s="40"/>
      <c r="AK21" s="40"/>
      <c r="AL21" s="40"/>
      <c r="AM21" s="40"/>
      <c r="AN21" s="39">
        <f t="shared" si="9"/>
        <v>0</v>
      </c>
      <c r="AO21" s="40"/>
      <c r="AP21" s="40"/>
      <c r="AQ21" s="40"/>
      <c r="AR21" s="40"/>
      <c r="AS21" s="40"/>
      <c r="AT21" s="40"/>
      <c r="AU21" s="40"/>
      <c r="AV21" s="40"/>
      <c r="AW21" s="40"/>
      <c r="AX21" s="31"/>
      <c r="AY21" s="31"/>
      <c r="AZ21" s="31"/>
    </row>
    <row r="22" spans="1:53" ht="15" hidden="1" outlineLevel="1" x14ac:dyDescent="0.25">
      <c r="A22" s="23" t="str">
        <f t="shared" si="8"/>
        <v>1</v>
      </c>
      <c r="C22" s="33"/>
      <c r="D22" s="33" t="s">
        <v>29</v>
      </c>
      <c r="L22" s="34" t="s">
        <v>30</v>
      </c>
      <c r="M22" s="50" t="s">
        <v>31</v>
      </c>
      <c r="N22" s="48" t="s">
        <v>16</v>
      </c>
      <c r="O22" s="49"/>
      <c r="P22" s="49">
        <v>83.634</v>
      </c>
      <c r="Q22" s="49"/>
      <c r="R22" s="39">
        <f t="shared" si="4"/>
        <v>-83.634</v>
      </c>
      <c r="S22" s="49"/>
      <c r="T22" s="49">
        <v>88.65</v>
      </c>
      <c r="U22" s="40"/>
      <c r="V22" s="40"/>
      <c r="W22" s="40"/>
      <c r="X22" s="40"/>
      <c r="Y22" s="40"/>
      <c r="Z22" s="40"/>
      <c r="AA22" s="40"/>
      <c r="AB22" s="40"/>
      <c r="AC22" s="40"/>
      <c r="AD22" s="49"/>
      <c r="AE22" s="40"/>
      <c r="AF22" s="40"/>
      <c r="AG22" s="40"/>
      <c r="AH22" s="40"/>
      <c r="AI22" s="40"/>
      <c r="AJ22" s="40"/>
      <c r="AK22" s="40"/>
      <c r="AL22" s="40"/>
      <c r="AM22" s="40"/>
      <c r="AN22" s="39">
        <f t="shared" si="9"/>
        <v>0</v>
      </c>
      <c r="AO22" s="40"/>
      <c r="AP22" s="40"/>
      <c r="AQ22" s="40"/>
      <c r="AR22" s="40"/>
      <c r="AS22" s="40"/>
      <c r="AT22" s="40"/>
      <c r="AU22" s="40"/>
      <c r="AV22" s="40"/>
      <c r="AW22" s="40"/>
      <c r="AX22" s="31"/>
      <c r="AY22" s="31"/>
      <c r="AZ22" s="31"/>
    </row>
    <row r="23" spans="1:53" ht="22.5" hidden="1" outlineLevel="1" x14ac:dyDescent="0.25">
      <c r="A23" s="23" t="str">
        <f t="shared" si="8"/>
        <v>1</v>
      </c>
      <c r="C23" s="33"/>
      <c r="D23" s="33" t="s">
        <v>32</v>
      </c>
      <c r="L23" s="34" t="s">
        <v>33</v>
      </c>
      <c r="M23" s="44" t="s">
        <v>34</v>
      </c>
      <c r="N23" s="45" t="s">
        <v>16</v>
      </c>
      <c r="O23" s="49"/>
      <c r="P23" s="49"/>
      <c r="Q23" s="49"/>
      <c r="R23" s="39">
        <f t="shared" si="4"/>
        <v>0</v>
      </c>
      <c r="S23" s="49"/>
      <c r="T23" s="49"/>
      <c r="U23" s="40"/>
      <c r="V23" s="40"/>
      <c r="W23" s="40"/>
      <c r="X23" s="40"/>
      <c r="Y23" s="40"/>
      <c r="Z23" s="40"/>
      <c r="AA23" s="40"/>
      <c r="AB23" s="40"/>
      <c r="AC23" s="40"/>
      <c r="AD23" s="49"/>
      <c r="AE23" s="40"/>
      <c r="AF23" s="40"/>
      <c r="AG23" s="40"/>
      <c r="AH23" s="40"/>
      <c r="AI23" s="40"/>
      <c r="AJ23" s="40"/>
      <c r="AK23" s="40"/>
      <c r="AL23" s="40"/>
      <c r="AM23" s="40"/>
      <c r="AN23" s="39">
        <f t="shared" si="9"/>
        <v>0</v>
      </c>
      <c r="AO23" s="40"/>
      <c r="AP23" s="40"/>
      <c r="AQ23" s="40"/>
      <c r="AR23" s="40"/>
      <c r="AS23" s="40"/>
      <c r="AT23" s="40"/>
      <c r="AU23" s="40"/>
      <c r="AV23" s="40"/>
      <c r="AW23" s="40"/>
      <c r="AX23" s="31"/>
      <c r="AY23" s="31"/>
      <c r="AZ23" s="31"/>
    </row>
    <row r="24" spans="1:53" ht="22.5" hidden="1" outlineLevel="1" x14ac:dyDescent="0.25">
      <c r="A24" s="23" t="str">
        <f t="shared" si="8"/>
        <v>1</v>
      </c>
      <c r="C24" s="33"/>
      <c r="D24" s="33" t="s">
        <v>35</v>
      </c>
      <c r="L24" s="34" t="s">
        <v>36</v>
      </c>
      <c r="M24" s="44" t="s">
        <v>37</v>
      </c>
      <c r="N24" s="48" t="s">
        <v>16</v>
      </c>
      <c r="O24" s="51">
        <f ca="1">O25+O26</f>
        <v>0</v>
      </c>
      <c r="P24" s="51">
        <f ca="1">P25+P26</f>
        <v>594.82880228199997</v>
      </c>
      <c r="Q24" s="51">
        <f ca="1">Q25+Q26</f>
        <v>0</v>
      </c>
      <c r="R24" s="39">
        <f t="shared" ca="1" si="4"/>
        <v>-594.82880228199997</v>
      </c>
      <c r="S24" s="51">
        <f ca="1">S25+S26</f>
        <v>0</v>
      </c>
      <c r="T24" s="51">
        <f ca="1">T25+T26</f>
        <v>3166.3807776000003</v>
      </c>
      <c r="U24" s="40"/>
      <c r="V24" s="40"/>
      <c r="W24" s="40"/>
      <c r="X24" s="40"/>
      <c r="Y24" s="40"/>
      <c r="Z24" s="40"/>
      <c r="AA24" s="40"/>
      <c r="AB24" s="40"/>
      <c r="AC24" s="40"/>
      <c r="AD24" s="51">
        <f ca="1">AD25+AD26</f>
        <v>0</v>
      </c>
      <c r="AE24" s="40"/>
      <c r="AF24" s="40"/>
      <c r="AG24" s="40"/>
      <c r="AH24" s="40"/>
      <c r="AI24" s="40"/>
      <c r="AJ24" s="40"/>
      <c r="AK24" s="40"/>
      <c r="AL24" s="40"/>
      <c r="AM24" s="40"/>
      <c r="AN24" s="39">
        <f ca="1">IF(S24=0,0,(AD24-S24)/S24*100)</f>
        <v>0</v>
      </c>
      <c r="AO24" s="40"/>
      <c r="AP24" s="40"/>
      <c r="AQ24" s="40"/>
      <c r="AR24" s="40"/>
      <c r="AS24" s="40"/>
      <c r="AT24" s="40"/>
      <c r="AU24" s="40"/>
      <c r="AV24" s="40"/>
      <c r="AW24" s="40"/>
      <c r="AX24" s="31"/>
      <c r="AY24" s="31"/>
      <c r="AZ24" s="31"/>
    </row>
    <row r="25" spans="1:53" ht="15" hidden="1" outlineLevel="1" x14ac:dyDescent="0.25">
      <c r="A25" s="23" t="str">
        <f t="shared" si="8"/>
        <v>1</v>
      </c>
      <c r="B25" s="52" t="s">
        <v>38</v>
      </c>
      <c r="C25" s="33"/>
      <c r="D25" s="33" t="s">
        <v>39</v>
      </c>
      <c r="L25" s="34" t="s">
        <v>40</v>
      </c>
      <c r="M25" s="47" t="s">
        <v>41</v>
      </c>
      <c r="N25" s="45" t="s">
        <v>16</v>
      </c>
      <c r="O25" s="53">
        <f ca="1">SUMIFS([1]ФОТ!O$15:O$62,[1]ФОТ!$A$15:$A$62,$A25,[1]ФОТ!$B$15:$B$62,$B25)</f>
        <v>0</v>
      </c>
      <c r="P25" s="53">
        <f ca="1">SUMIFS([1]ФОТ!P$15:P$62,[1]ФОТ!$A$15:$A$62,$A25,[1]ФОТ!$B$15:$B$62,$B25)</f>
        <v>491.06200000000001</v>
      </c>
      <c r="Q25" s="53">
        <f ca="1">SUMIFS([1]ФОТ!Q$15:Q$62,[1]ФОТ!$A$15:$A$62,$A25,[1]ФОТ!$B$15:$B$62,$B25)</f>
        <v>0</v>
      </c>
      <c r="R25" s="39">
        <f t="shared" ca="1" si="4"/>
        <v>-491.06200000000001</v>
      </c>
      <c r="S25" s="53">
        <f ca="1">SUMIFS([1]ФОТ!R$15:R$62,[1]ФОТ!$A$15:$A$62,$A25,[1]ФОТ!$B$15:$B$62,$B25)</f>
        <v>0</v>
      </c>
      <c r="T25" s="53">
        <f ca="1">SUMIFS([1]ФОТ!S$15:S$62,[1]ФОТ!$A$15:$A$62,$A25,[1]ФОТ!$B$15:$B$62,$B25)</f>
        <v>2595.39408</v>
      </c>
      <c r="U25" s="40"/>
      <c r="V25" s="40"/>
      <c r="W25" s="40"/>
      <c r="X25" s="40"/>
      <c r="Y25" s="40"/>
      <c r="Z25" s="40"/>
      <c r="AA25" s="40"/>
      <c r="AB25" s="40"/>
      <c r="AC25" s="40"/>
      <c r="AD25" s="53">
        <f ca="1">SUMIFS([1]ФОТ!T$15:T$62,[1]ФОТ!$A$15:$A$62,$A25,[1]ФОТ!$B$15:$B$62,$B25)</f>
        <v>0</v>
      </c>
      <c r="AE25" s="40"/>
      <c r="AF25" s="40"/>
      <c r="AG25" s="40"/>
      <c r="AH25" s="40"/>
      <c r="AI25" s="40"/>
      <c r="AJ25" s="40"/>
      <c r="AK25" s="40"/>
      <c r="AL25" s="40"/>
      <c r="AM25" s="40"/>
      <c r="AN25" s="39">
        <f ca="1">IF(S25=0,0,(AD25-S25)/S25*100)</f>
        <v>0</v>
      </c>
      <c r="AO25" s="40"/>
      <c r="AP25" s="40"/>
      <c r="AQ25" s="40"/>
      <c r="AR25" s="40"/>
      <c r="AS25" s="40"/>
      <c r="AT25" s="40"/>
      <c r="AU25" s="40"/>
      <c r="AV25" s="40"/>
      <c r="AW25" s="40"/>
      <c r="AX25" s="31"/>
      <c r="AY25" s="31"/>
      <c r="AZ25" s="31"/>
    </row>
    <row r="26" spans="1:53" ht="30" hidden="1" outlineLevel="1" x14ac:dyDescent="0.25">
      <c r="A26" s="23" t="str">
        <f t="shared" si="8"/>
        <v>1</v>
      </c>
      <c r="B26" s="52" t="s">
        <v>42</v>
      </c>
      <c r="C26" s="33"/>
      <c r="D26" s="33" t="s">
        <v>43</v>
      </c>
      <c r="L26" s="34" t="s">
        <v>44</v>
      </c>
      <c r="M26" s="47" t="s">
        <v>45</v>
      </c>
      <c r="N26" s="48" t="s">
        <v>16</v>
      </c>
      <c r="O26" s="53">
        <f ca="1">SUMIFS([1]ФОТ!O$15:O$62,[1]ФОТ!$A$15:$A$62,$A26,[1]ФОТ!$B$15:$B$62,$B26)</f>
        <v>0</v>
      </c>
      <c r="P26" s="53">
        <f ca="1">SUMIFS([1]ФОТ!P$15:P$62,[1]ФОТ!$A$15:$A$62,$A26,[1]ФОТ!$B$15:$B$62,$B26)</f>
        <v>103.76680228200001</v>
      </c>
      <c r="Q26" s="53">
        <f ca="1">SUMIFS([1]ФОТ!Q$15:Q$62,[1]ФОТ!$A$15:$A$62,$A26,[1]ФОТ!$B$15:$B$62,$B26)</f>
        <v>0</v>
      </c>
      <c r="R26" s="39">
        <f t="shared" ca="1" si="4"/>
        <v>-103.76680228200001</v>
      </c>
      <c r="S26" s="53">
        <f ca="1">SUMIFS([1]ФОТ!R$15:R$62,[1]ФОТ!$A$15:$A$62,$A26,[1]ФОТ!$B$15:$B$62,$B26)</f>
        <v>0</v>
      </c>
      <c r="T26" s="53">
        <f ca="1">SUMIFS([1]ФОТ!S$15:S$62,[1]ФОТ!$A$15:$A$62,$A26,[1]ФОТ!$B$15:$B$62,$B26)</f>
        <v>570.98669760000007</v>
      </c>
      <c r="U26" s="40"/>
      <c r="V26" s="40"/>
      <c r="W26" s="40"/>
      <c r="X26" s="40"/>
      <c r="Y26" s="40"/>
      <c r="Z26" s="40"/>
      <c r="AA26" s="40"/>
      <c r="AB26" s="40"/>
      <c r="AC26" s="40"/>
      <c r="AD26" s="53">
        <f ca="1">SUMIFS([1]ФОТ!T$15:T$62,[1]ФОТ!$A$15:$A$62,$A26,[1]ФОТ!$B$15:$B$62,$B26)</f>
        <v>0</v>
      </c>
      <c r="AE26" s="40"/>
      <c r="AF26" s="40"/>
      <c r="AG26" s="40"/>
      <c r="AH26" s="40"/>
      <c r="AI26" s="40"/>
      <c r="AJ26" s="40"/>
      <c r="AK26" s="40"/>
      <c r="AL26" s="40"/>
      <c r="AM26" s="40"/>
      <c r="AN26" s="39">
        <f ca="1">IF(S26=0,0,(AD26-S26)/S26*100)</f>
        <v>0</v>
      </c>
      <c r="AO26" s="40"/>
      <c r="AP26" s="40"/>
      <c r="AQ26" s="40"/>
      <c r="AR26" s="40"/>
      <c r="AS26" s="40"/>
      <c r="AT26" s="40"/>
      <c r="AU26" s="40"/>
      <c r="AV26" s="40"/>
      <c r="AW26" s="40"/>
      <c r="AX26" s="31"/>
      <c r="AY26" s="31"/>
      <c r="AZ26" s="31"/>
    </row>
    <row r="27" spans="1:53" ht="11.25" hidden="1" outlineLevel="1" x14ac:dyDescent="0.25">
      <c r="A27" s="23" t="str">
        <f t="shared" si="8"/>
        <v>1</v>
      </c>
      <c r="C27" s="33"/>
      <c r="D27" s="33" t="s">
        <v>46</v>
      </c>
      <c r="L27" s="34" t="s">
        <v>47</v>
      </c>
      <c r="M27" s="44" t="s">
        <v>48</v>
      </c>
      <c r="N27" s="45" t="s">
        <v>16</v>
      </c>
      <c r="O27" s="49"/>
      <c r="P27" s="49">
        <v>85.132999999999996</v>
      </c>
      <c r="Q27" s="49"/>
      <c r="R27" s="39">
        <f t="shared" si="4"/>
        <v>-85.132999999999996</v>
      </c>
      <c r="S27" s="49"/>
      <c r="T27" s="49">
        <v>89.385999999999996</v>
      </c>
      <c r="U27" s="40"/>
      <c r="V27" s="40"/>
      <c r="W27" s="40"/>
      <c r="X27" s="40"/>
      <c r="Y27" s="40"/>
      <c r="Z27" s="40"/>
      <c r="AA27" s="40"/>
      <c r="AB27" s="40"/>
      <c r="AC27" s="40"/>
      <c r="AD27" s="49"/>
      <c r="AE27" s="40"/>
      <c r="AF27" s="40"/>
      <c r="AG27" s="40"/>
      <c r="AH27" s="40"/>
      <c r="AI27" s="40"/>
      <c r="AJ27" s="40"/>
      <c r="AK27" s="40"/>
      <c r="AL27" s="40"/>
      <c r="AM27" s="40"/>
      <c r="AN27" s="39">
        <f t="shared" si="9"/>
        <v>0</v>
      </c>
      <c r="AO27" s="40"/>
      <c r="AP27" s="40"/>
      <c r="AQ27" s="40"/>
      <c r="AR27" s="40"/>
      <c r="AS27" s="40"/>
      <c r="AT27" s="40"/>
      <c r="AU27" s="40"/>
      <c r="AV27" s="40"/>
      <c r="AW27" s="40"/>
      <c r="AX27" s="31"/>
      <c r="AY27" s="31"/>
      <c r="AZ27" s="31"/>
    </row>
    <row r="28" spans="1:53" ht="15" hidden="1" outlineLevel="1" x14ac:dyDescent="0.25">
      <c r="A28" s="23" t="str">
        <f t="shared" si="8"/>
        <v>1</v>
      </c>
      <c r="C28" s="33"/>
      <c r="D28" s="33" t="s">
        <v>49</v>
      </c>
      <c r="L28" s="34" t="s">
        <v>50</v>
      </c>
      <c r="M28" s="54" t="s">
        <v>51</v>
      </c>
      <c r="N28" s="36" t="s">
        <v>16</v>
      </c>
      <c r="O28" s="51">
        <f>SUM(O29:O35)</f>
        <v>1490.34</v>
      </c>
      <c r="P28" s="51">
        <f>SUM(P29:P35)</f>
        <v>106.068</v>
      </c>
      <c r="Q28" s="51">
        <f>SUM(Q29:Q35)</f>
        <v>0</v>
      </c>
      <c r="R28" s="39">
        <f t="shared" si="4"/>
        <v>-106.068</v>
      </c>
      <c r="S28" s="51">
        <f>SUM(S29:S35)</f>
        <v>0</v>
      </c>
      <c r="T28" s="51">
        <f>SUM(T29:T35)</f>
        <v>38.29</v>
      </c>
      <c r="U28" s="40"/>
      <c r="V28" s="40"/>
      <c r="W28" s="40"/>
      <c r="X28" s="40"/>
      <c r="Y28" s="40"/>
      <c r="Z28" s="40"/>
      <c r="AA28" s="40"/>
      <c r="AB28" s="40"/>
      <c r="AC28" s="40"/>
      <c r="AD28" s="51">
        <f>SUM(AD29:AD35)</f>
        <v>0</v>
      </c>
      <c r="AE28" s="40"/>
      <c r="AF28" s="40"/>
      <c r="AG28" s="40"/>
      <c r="AH28" s="40"/>
      <c r="AI28" s="40"/>
      <c r="AJ28" s="40"/>
      <c r="AK28" s="40"/>
      <c r="AL28" s="40"/>
      <c r="AM28" s="40"/>
      <c r="AN28" s="39">
        <f t="shared" si="9"/>
        <v>0</v>
      </c>
      <c r="AO28" s="40"/>
      <c r="AP28" s="40"/>
      <c r="AQ28" s="40"/>
      <c r="AR28" s="40"/>
      <c r="AS28" s="40"/>
      <c r="AT28" s="40"/>
      <c r="AU28" s="40"/>
      <c r="AV28" s="40"/>
      <c r="AW28" s="40"/>
      <c r="AX28" s="31"/>
      <c r="AY28" s="31"/>
      <c r="AZ28" s="31"/>
    </row>
    <row r="29" spans="1:53" ht="11.25" hidden="1" outlineLevel="1" x14ac:dyDescent="0.25">
      <c r="A29" s="23" t="str">
        <f t="shared" si="8"/>
        <v>1</v>
      </c>
      <c r="C29" s="33"/>
      <c r="D29" s="33" t="s">
        <v>52</v>
      </c>
      <c r="L29" s="34" t="s">
        <v>53</v>
      </c>
      <c r="M29" s="50" t="s">
        <v>54</v>
      </c>
      <c r="N29" s="36" t="s">
        <v>16</v>
      </c>
      <c r="O29" s="49"/>
      <c r="P29" s="49"/>
      <c r="Q29" s="49"/>
      <c r="R29" s="39">
        <f t="shared" si="4"/>
        <v>0</v>
      </c>
      <c r="S29" s="49"/>
      <c r="T29" s="49"/>
      <c r="U29" s="40"/>
      <c r="V29" s="40"/>
      <c r="W29" s="40"/>
      <c r="X29" s="40"/>
      <c r="Y29" s="40"/>
      <c r="Z29" s="40"/>
      <c r="AA29" s="40"/>
      <c r="AB29" s="40"/>
      <c r="AC29" s="40"/>
      <c r="AD29" s="49"/>
      <c r="AE29" s="40"/>
      <c r="AF29" s="40"/>
      <c r="AG29" s="40"/>
      <c r="AH29" s="40"/>
      <c r="AI29" s="40"/>
      <c r="AJ29" s="40"/>
      <c r="AK29" s="40"/>
      <c r="AL29" s="40"/>
      <c r="AM29" s="40"/>
      <c r="AN29" s="39">
        <f t="shared" si="9"/>
        <v>0</v>
      </c>
      <c r="AO29" s="40"/>
      <c r="AP29" s="40"/>
      <c r="AQ29" s="40"/>
      <c r="AR29" s="40"/>
      <c r="AS29" s="40"/>
      <c r="AT29" s="40"/>
      <c r="AU29" s="40"/>
      <c r="AV29" s="40"/>
      <c r="AW29" s="40"/>
      <c r="AX29" s="31"/>
      <c r="AY29" s="31"/>
      <c r="AZ29" s="31"/>
    </row>
    <row r="30" spans="1:53" ht="22.5" hidden="1" outlineLevel="1" x14ac:dyDescent="0.25">
      <c r="A30" s="23" t="str">
        <f t="shared" si="8"/>
        <v>1</v>
      </c>
      <c r="C30" s="33"/>
      <c r="D30" s="33" t="s">
        <v>55</v>
      </c>
      <c r="L30" s="34" t="s">
        <v>56</v>
      </c>
      <c r="M30" s="50" t="s">
        <v>57</v>
      </c>
      <c r="N30" s="36" t="s">
        <v>16</v>
      </c>
      <c r="O30" s="49"/>
      <c r="P30" s="49"/>
      <c r="Q30" s="49"/>
      <c r="R30" s="39">
        <f t="shared" si="4"/>
        <v>0</v>
      </c>
      <c r="S30" s="49"/>
      <c r="T30" s="49"/>
      <c r="U30" s="40"/>
      <c r="V30" s="40"/>
      <c r="W30" s="40"/>
      <c r="X30" s="40"/>
      <c r="Y30" s="40"/>
      <c r="Z30" s="40"/>
      <c r="AA30" s="40"/>
      <c r="AB30" s="40"/>
      <c r="AC30" s="40"/>
      <c r="AD30" s="49"/>
      <c r="AE30" s="40"/>
      <c r="AF30" s="40"/>
      <c r="AG30" s="40"/>
      <c r="AH30" s="40"/>
      <c r="AI30" s="40"/>
      <c r="AJ30" s="40"/>
      <c r="AK30" s="40"/>
      <c r="AL30" s="40"/>
      <c r="AM30" s="40"/>
      <c r="AN30" s="39">
        <f t="shared" si="9"/>
        <v>0</v>
      </c>
      <c r="AO30" s="40"/>
      <c r="AP30" s="40"/>
      <c r="AQ30" s="40"/>
      <c r="AR30" s="40"/>
      <c r="AS30" s="40"/>
      <c r="AT30" s="40"/>
      <c r="AU30" s="40"/>
      <c r="AV30" s="40"/>
      <c r="AW30" s="40"/>
      <c r="AX30" s="31"/>
      <c r="AY30" s="31"/>
      <c r="AZ30" s="31"/>
    </row>
    <row r="31" spans="1:53" ht="22.5" hidden="1" outlineLevel="1" x14ac:dyDescent="0.25">
      <c r="A31" s="23" t="str">
        <f t="shared" si="8"/>
        <v>1</v>
      </c>
      <c r="C31" s="33"/>
      <c r="D31" s="33" t="s">
        <v>58</v>
      </c>
      <c r="L31" s="34" t="s">
        <v>59</v>
      </c>
      <c r="M31" s="55" t="s">
        <v>60</v>
      </c>
      <c r="N31" s="36" t="s">
        <v>16</v>
      </c>
      <c r="O31" s="49"/>
      <c r="P31" s="49"/>
      <c r="Q31" s="49"/>
      <c r="R31" s="39">
        <f t="shared" si="4"/>
        <v>0</v>
      </c>
      <c r="S31" s="49"/>
      <c r="T31" s="49"/>
      <c r="U31" s="40"/>
      <c r="V31" s="40"/>
      <c r="W31" s="40"/>
      <c r="X31" s="40"/>
      <c r="Y31" s="40"/>
      <c r="Z31" s="40"/>
      <c r="AA31" s="40"/>
      <c r="AB31" s="40"/>
      <c r="AC31" s="40"/>
      <c r="AD31" s="49"/>
      <c r="AE31" s="40"/>
      <c r="AF31" s="40"/>
      <c r="AG31" s="40"/>
      <c r="AH31" s="40"/>
      <c r="AI31" s="40"/>
      <c r="AJ31" s="40"/>
      <c r="AK31" s="40"/>
      <c r="AL31" s="40"/>
      <c r="AM31" s="40"/>
      <c r="AN31" s="39">
        <f t="shared" si="9"/>
        <v>0</v>
      </c>
      <c r="AO31" s="40"/>
      <c r="AP31" s="40"/>
      <c r="AQ31" s="40"/>
      <c r="AR31" s="40"/>
      <c r="AS31" s="40"/>
      <c r="AT31" s="40"/>
      <c r="AU31" s="40"/>
      <c r="AV31" s="40"/>
      <c r="AW31" s="40"/>
      <c r="AX31" s="31"/>
      <c r="AY31" s="31"/>
      <c r="AZ31" s="31"/>
    </row>
    <row r="32" spans="1:53" ht="22.5" hidden="1" outlineLevel="1" x14ac:dyDescent="0.25">
      <c r="A32" s="23" t="str">
        <f t="shared" si="8"/>
        <v>1</v>
      </c>
      <c r="C32" s="33"/>
      <c r="D32" s="33" t="s">
        <v>61</v>
      </c>
      <c r="L32" s="34" t="s">
        <v>62</v>
      </c>
      <c r="M32" s="55" t="s">
        <v>63</v>
      </c>
      <c r="N32" s="36" t="s">
        <v>16</v>
      </c>
      <c r="O32" s="49"/>
      <c r="P32" s="49"/>
      <c r="Q32" s="49"/>
      <c r="R32" s="39">
        <f t="shared" si="4"/>
        <v>0</v>
      </c>
      <c r="S32" s="49"/>
      <c r="T32" s="49"/>
      <c r="U32" s="40"/>
      <c r="V32" s="40"/>
      <c r="W32" s="40"/>
      <c r="X32" s="40"/>
      <c r="Y32" s="40"/>
      <c r="Z32" s="40"/>
      <c r="AA32" s="40"/>
      <c r="AB32" s="40"/>
      <c r="AC32" s="40"/>
      <c r="AD32" s="49"/>
      <c r="AE32" s="40"/>
      <c r="AF32" s="40"/>
      <c r="AG32" s="40"/>
      <c r="AH32" s="40"/>
      <c r="AI32" s="40"/>
      <c r="AJ32" s="40"/>
      <c r="AK32" s="40"/>
      <c r="AL32" s="40"/>
      <c r="AM32" s="40"/>
      <c r="AN32" s="39">
        <f t="shared" si="9"/>
        <v>0</v>
      </c>
      <c r="AO32" s="40"/>
      <c r="AP32" s="40"/>
      <c r="AQ32" s="40"/>
      <c r="AR32" s="40"/>
      <c r="AS32" s="40"/>
      <c r="AT32" s="40"/>
      <c r="AU32" s="40"/>
      <c r="AV32" s="40"/>
      <c r="AW32" s="40"/>
      <c r="AX32" s="31"/>
      <c r="AY32" s="31"/>
      <c r="AZ32" s="31"/>
    </row>
    <row r="33" spans="1:52" ht="45" hidden="1" outlineLevel="1" x14ac:dyDescent="0.25">
      <c r="A33" s="23" t="str">
        <f t="shared" si="8"/>
        <v>1</v>
      </c>
      <c r="C33" s="33"/>
      <c r="D33" s="33" t="s">
        <v>64</v>
      </c>
      <c r="L33" s="34" t="s">
        <v>65</v>
      </c>
      <c r="M33" s="50" t="s">
        <v>66</v>
      </c>
      <c r="N33" s="36" t="s">
        <v>16</v>
      </c>
      <c r="O33" s="49"/>
      <c r="P33" s="49">
        <v>36.468000000000004</v>
      </c>
      <c r="Q33" s="49"/>
      <c r="R33" s="39">
        <f t="shared" si="4"/>
        <v>-36.468000000000004</v>
      </c>
      <c r="S33" s="49"/>
      <c r="T33" s="49">
        <v>38.29</v>
      </c>
      <c r="U33" s="40"/>
      <c r="V33" s="40"/>
      <c r="W33" s="40"/>
      <c r="X33" s="40"/>
      <c r="Y33" s="40"/>
      <c r="Z33" s="40"/>
      <c r="AA33" s="40"/>
      <c r="AB33" s="40"/>
      <c r="AC33" s="40"/>
      <c r="AD33" s="49"/>
      <c r="AE33" s="40"/>
      <c r="AF33" s="40"/>
      <c r="AG33" s="40"/>
      <c r="AH33" s="40"/>
      <c r="AI33" s="40"/>
      <c r="AJ33" s="40"/>
      <c r="AK33" s="40"/>
      <c r="AL33" s="40"/>
      <c r="AM33" s="40"/>
      <c r="AN33" s="39">
        <f t="shared" si="9"/>
        <v>0</v>
      </c>
      <c r="AO33" s="40"/>
      <c r="AP33" s="40"/>
      <c r="AQ33" s="40"/>
      <c r="AR33" s="40"/>
      <c r="AS33" s="40"/>
      <c r="AT33" s="40"/>
      <c r="AU33" s="40"/>
      <c r="AV33" s="40"/>
      <c r="AW33" s="40"/>
      <c r="AX33" s="31"/>
      <c r="AY33" s="31"/>
      <c r="AZ33" s="31"/>
    </row>
    <row r="34" spans="1:52" ht="11.25" hidden="1" outlineLevel="1" x14ac:dyDescent="0.25">
      <c r="A34" s="23" t="str">
        <f t="shared" si="8"/>
        <v>1</v>
      </c>
      <c r="C34" s="33"/>
      <c r="D34" s="33" t="s">
        <v>67</v>
      </c>
      <c r="L34" s="34" t="s">
        <v>68</v>
      </c>
      <c r="M34" s="50" t="s">
        <v>69</v>
      </c>
      <c r="N34" s="36" t="s">
        <v>16</v>
      </c>
      <c r="O34" s="49"/>
      <c r="P34" s="49"/>
      <c r="Q34" s="49"/>
      <c r="R34" s="39">
        <f t="shared" si="4"/>
        <v>0</v>
      </c>
      <c r="S34" s="49"/>
      <c r="T34" s="49"/>
      <c r="U34" s="40"/>
      <c r="V34" s="40"/>
      <c r="W34" s="40"/>
      <c r="X34" s="40"/>
      <c r="Y34" s="40"/>
      <c r="Z34" s="40"/>
      <c r="AA34" s="40"/>
      <c r="AB34" s="40"/>
      <c r="AC34" s="40"/>
      <c r="AD34" s="49"/>
      <c r="AE34" s="40"/>
      <c r="AF34" s="40"/>
      <c r="AG34" s="40"/>
      <c r="AH34" s="40"/>
      <c r="AI34" s="40"/>
      <c r="AJ34" s="40"/>
      <c r="AK34" s="40"/>
      <c r="AL34" s="40"/>
      <c r="AM34" s="40"/>
      <c r="AN34" s="39">
        <f t="shared" si="9"/>
        <v>0</v>
      </c>
      <c r="AO34" s="40"/>
      <c r="AP34" s="40"/>
      <c r="AQ34" s="40"/>
      <c r="AR34" s="40"/>
      <c r="AS34" s="40"/>
      <c r="AT34" s="40"/>
      <c r="AU34" s="40"/>
      <c r="AV34" s="40"/>
      <c r="AW34" s="40"/>
      <c r="AX34" s="31"/>
      <c r="AY34" s="31"/>
      <c r="AZ34" s="31"/>
    </row>
    <row r="35" spans="1:52" ht="11.25" hidden="1" outlineLevel="1" x14ac:dyDescent="0.25">
      <c r="A35" s="23" t="str">
        <f t="shared" si="8"/>
        <v>1</v>
      </c>
      <c r="C35" s="33"/>
      <c r="D35" s="33" t="s">
        <v>70</v>
      </c>
      <c r="L35" s="34" t="s">
        <v>71</v>
      </c>
      <c r="M35" s="50" t="s">
        <v>72</v>
      </c>
      <c r="N35" s="36" t="s">
        <v>16</v>
      </c>
      <c r="O35" s="49">
        <v>1490.34</v>
      </c>
      <c r="P35" s="49">
        <v>69.599999999999994</v>
      </c>
      <c r="Q35" s="49"/>
      <c r="R35" s="39">
        <f t="shared" si="4"/>
        <v>-69.599999999999994</v>
      </c>
      <c r="S35" s="49"/>
      <c r="T35" s="49"/>
      <c r="U35" s="40"/>
      <c r="V35" s="40"/>
      <c r="W35" s="40"/>
      <c r="X35" s="40"/>
      <c r="Y35" s="40"/>
      <c r="Z35" s="40"/>
      <c r="AA35" s="40"/>
      <c r="AB35" s="40"/>
      <c r="AC35" s="40"/>
      <c r="AD35" s="49"/>
      <c r="AE35" s="40"/>
      <c r="AF35" s="40"/>
      <c r="AG35" s="40"/>
      <c r="AH35" s="40"/>
      <c r="AI35" s="40"/>
      <c r="AJ35" s="40"/>
      <c r="AK35" s="40"/>
      <c r="AL35" s="40"/>
      <c r="AM35" s="40"/>
      <c r="AN35" s="39">
        <f>IF(S35=0,0,(AD35-S35)/S35*100)</f>
        <v>0</v>
      </c>
      <c r="AO35" s="40"/>
      <c r="AP35" s="40"/>
      <c r="AQ35" s="40"/>
      <c r="AR35" s="40"/>
      <c r="AS35" s="40"/>
      <c r="AT35" s="40"/>
      <c r="AU35" s="40"/>
      <c r="AV35" s="40"/>
      <c r="AW35" s="40"/>
      <c r="AX35" s="31"/>
      <c r="AY35" s="31"/>
      <c r="AZ35" s="31"/>
    </row>
    <row r="36" spans="1:52" s="56" customFormat="1" ht="11.25" hidden="1" outlineLevel="1" x14ac:dyDescent="0.25">
      <c r="A36" s="23" t="str">
        <f t="shared" si="8"/>
        <v>1</v>
      </c>
      <c r="C36" s="33"/>
      <c r="D36" s="33" t="s">
        <v>73</v>
      </c>
      <c r="L36" s="57" t="s">
        <v>74</v>
      </c>
      <c r="M36" s="58" t="s">
        <v>75</v>
      </c>
      <c r="N36" s="59" t="s">
        <v>16</v>
      </c>
      <c r="O36" s="60">
        <f ca="1">O37+O38+O39</f>
        <v>0</v>
      </c>
      <c r="P36" s="60">
        <f ca="1">P37+P38+P39</f>
        <v>480</v>
      </c>
      <c r="Q36" s="60">
        <f ca="1">Q37+Q38+Q39</f>
        <v>0</v>
      </c>
      <c r="R36" s="29">
        <f t="shared" ca="1" si="4"/>
        <v>-480</v>
      </c>
      <c r="S36" s="60">
        <f ca="1">S37+S38+S39</f>
        <v>0</v>
      </c>
      <c r="T36" s="60">
        <f ca="1">T37+T38+T39</f>
        <v>300</v>
      </c>
      <c r="U36" s="42"/>
      <c r="V36" s="42"/>
      <c r="W36" s="42"/>
      <c r="X36" s="42"/>
      <c r="Y36" s="42"/>
      <c r="Z36" s="42"/>
      <c r="AA36" s="42"/>
      <c r="AB36" s="42"/>
      <c r="AC36" s="42"/>
      <c r="AD36" s="60">
        <f ca="1">AD37+AD38+AD39</f>
        <v>0</v>
      </c>
      <c r="AE36" s="42"/>
      <c r="AF36" s="42"/>
      <c r="AG36" s="42"/>
      <c r="AH36" s="42"/>
      <c r="AI36" s="42"/>
      <c r="AJ36" s="42"/>
      <c r="AK36" s="42"/>
      <c r="AL36" s="42"/>
      <c r="AM36" s="42"/>
      <c r="AN36" s="29">
        <f ca="1">IF(S36=0,0,(AD36-S36)/S36*100)</f>
        <v>0</v>
      </c>
      <c r="AO36" s="42"/>
      <c r="AP36" s="42"/>
      <c r="AQ36" s="42"/>
      <c r="AR36" s="42"/>
      <c r="AS36" s="42"/>
      <c r="AT36" s="42"/>
      <c r="AU36" s="42"/>
      <c r="AV36" s="42"/>
      <c r="AW36" s="42"/>
      <c r="AX36" s="43"/>
      <c r="AY36" s="43"/>
      <c r="AZ36" s="43"/>
    </row>
    <row r="37" spans="1:52" ht="22.5" hidden="1" outlineLevel="1" x14ac:dyDescent="0.25">
      <c r="A37" s="23" t="str">
        <f t="shared" si="8"/>
        <v>1</v>
      </c>
      <c r="C37" s="33"/>
      <c r="D37" s="33" t="s">
        <v>76</v>
      </c>
      <c r="L37" s="34" t="s">
        <v>77</v>
      </c>
      <c r="M37" s="44" t="s">
        <v>78</v>
      </c>
      <c r="N37" s="36" t="s">
        <v>16</v>
      </c>
      <c r="O37" s="49"/>
      <c r="P37" s="49">
        <v>480</v>
      </c>
      <c r="Q37" s="49"/>
      <c r="R37" s="39">
        <f t="shared" si="4"/>
        <v>-480</v>
      </c>
      <c r="S37" s="49"/>
      <c r="T37" s="49">
        <v>300</v>
      </c>
      <c r="U37" s="40"/>
      <c r="V37" s="40"/>
      <c r="W37" s="40"/>
      <c r="X37" s="40"/>
      <c r="Y37" s="40"/>
      <c r="Z37" s="40"/>
      <c r="AA37" s="40"/>
      <c r="AB37" s="40"/>
      <c r="AC37" s="40"/>
      <c r="AD37" s="49"/>
      <c r="AE37" s="40"/>
      <c r="AF37" s="40"/>
      <c r="AG37" s="40"/>
      <c r="AH37" s="40"/>
      <c r="AI37" s="40"/>
      <c r="AJ37" s="40"/>
      <c r="AK37" s="40"/>
      <c r="AL37" s="40"/>
      <c r="AM37" s="40"/>
      <c r="AN37" s="39">
        <f t="shared" si="9"/>
        <v>0</v>
      </c>
      <c r="AO37" s="40"/>
      <c r="AP37" s="40"/>
      <c r="AQ37" s="40"/>
      <c r="AR37" s="40"/>
      <c r="AS37" s="40"/>
      <c r="AT37" s="40"/>
      <c r="AU37" s="40"/>
      <c r="AV37" s="40"/>
      <c r="AW37" s="40"/>
      <c r="AX37" s="31"/>
      <c r="AY37" s="31"/>
      <c r="AZ37" s="31"/>
    </row>
    <row r="38" spans="1:52" ht="45" hidden="1" outlineLevel="1" x14ac:dyDescent="0.25">
      <c r="A38" s="23" t="str">
        <f t="shared" si="8"/>
        <v>1</v>
      </c>
      <c r="C38" s="33"/>
      <c r="D38" s="33" t="s">
        <v>79</v>
      </c>
      <c r="L38" s="34" t="s">
        <v>80</v>
      </c>
      <c r="M38" s="54" t="s">
        <v>81</v>
      </c>
      <c r="N38" s="36" t="s">
        <v>16</v>
      </c>
      <c r="O38" s="49"/>
      <c r="P38" s="49"/>
      <c r="Q38" s="49"/>
      <c r="R38" s="39">
        <f t="shared" si="4"/>
        <v>0</v>
      </c>
      <c r="S38" s="49"/>
      <c r="T38" s="49"/>
      <c r="U38" s="40"/>
      <c r="V38" s="40"/>
      <c r="W38" s="40"/>
      <c r="X38" s="40"/>
      <c r="Y38" s="40"/>
      <c r="Z38" s="40"/>
      <c r="AA38" s="40"/>
      <c r="AB38" s="40"/>
      <c r="AC38" s="40"/>
      <c r="AD38" s="49"/>
      <c r="AE38" s="40"/>
      <c r="AF38" s="40"/>
      <c r="AG38" s="40"/>
      <c r="AH38" s="40"/>
      <c r="AI38" s="40"/>
      <c r="AJ38" s="40"/>
      <c r="AK38" s="40"/>
      <c r="AL38" s="40"/>
      <c r="AM38" s="40"/>
      <c r="AN38" s="39">
        <f t="shared" si="9"/>
        <v>0</v>
      </c>
      <c r="AO38" s="40"/>
      <c r="AP38" s="40"/>
      <c r="AQ38" s="40"/>
      <c r="AR38" s="40"/>
      <c r="AS38" s="40"/>
      <c r="AT38" s="40"/>
      <c r="AU38" s="40"/>
      <c r="AV38" s="40"/>
      <c r="AW38" s="40"/>
      <c r="AX38" s="31"/>
      <c r="AY38" s="31"/>
      <c r="AZ38" s="31"/>
    </row>
    <row r="39" spans="1:52" ht="30" hidden="1" outlineLevel="1" x14ac:dyDescent="0.25">
      <c r="A39" s="23" t="str">
        <f t="shared" si="8"/>
        <v>1</v>
      </c>
      <c r="C39" s="33"/>
      <c r="D39" s="33" t="s">
        <v>82</v>
      </c>
      <c r="L39" s="34" t="s">
        <v>83</v>
      </c>
      <c r="M39" s="54" t="s">
        <v>84</v>
      </c>
      <c r="N39" s="36" t="s">
        <v>16</v>
      </c>
      <c r="O39" s="51">
        <f ca="1">O40+O41</f>
        <v>0</v>
      </c>
      <c r="P39" s="51">
        <f ca="1">P40+P41</f>
        <v>0</v>
      </c>
      <c r="Q39" s="51">
        <f ca="1">Q40+Q41</f>
        <v>0</v>
      </c>
      <c r="R39" s="39">
        <f t="shared" ca="1" si="4"/>
        <v>0</v>
      </c>
      <c r="S39" s="51">
        <f ca="1">S40+S41</f>
        <v>0</v>
      </c>
      <c r="T39" s="51">
        <f ca="1">T40+T41</f>
        <v>0</v>
      </c>
      <c r="U39" s="40"/>
      <c r="V39" s="40"/>
      <c r="W39" s="40"/>
      <c r="X39" s="40"/>
      <c r="Y39" s="40"/>
      <c r="Z39" s="40"/>
      <c r="AA39" s="40"/>
      <c r="AB39" s="40"/>
      <c r="AC39" s="40"/>
      <c r="AD39" s="51">
        <f ca="1">AD40+AD41</f>
        <v>0</v>
      </c>
      <c r="AE39" s="40"/>
      <c r="AF39" s="40"/>
      <c r="AG39" s="40"/>
      <c r="AH39" s="40"/>
      <c r="AI39" s="40"/>
      <c r="AJ39" s="40"/>
      <c r="AK39" s="40"/>
      <c r="AL39" s="40"/>
      <c r="AM39" s="40"/>
      <c r="AN39" s="39">
        <f ca="1">IF(S39=0,0,(AD39-S39)/S39*100)</f>
        <v>0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31"/>
      <c r="AY39" s="31"/>
      <c r="AZ39" s="31"/>
    </row>
    <row r="40" spans="1:52" ht="15" hidden="1" outlineLevel="1" x14ac:dyDescent="0.25">
      <c r="A40" s="23" t="str">
        <f t="shared" si="8"/>
        <v>1</v>
      </c>
      <c r="B40" s="61" t="s">
        <v>85</v>
      </c>
      <c r="C40" s="33"/>
      <c r="D40" s="33" t="s">
        <v>86</v>
      </c>
      <c r="L40" s="34" t="s">
        <v>87</v>
      </c>
      <c r="M40" s="47" t="s">
        <v>88</v>
      </c>
      <c r="N40" s="36" t="s">
        <v>16</v>
      </c>
      <c r="O40" s="53">
        <f ca="1">SUMIFS([1]ФОТ!O$15:O$62,[1]ФОТ!$A$15:$A$62,$A40,[1]ФОТ!$B$15:$B$62,$B40)</f>
        <v>0</v>
      </c>
      <c r="P40" s="53">
        <f ca="1">SUMIFS([1]ФОТ!P$15:P$62,[1]ФОТ!$A$15:$A$62,$A40,[1]ФОТ!$B$15:$B$62,$B40)</f>
        <v>0</v>
      </c>
      <c r="Q40" s="53">
        <f ca="1">SUMIFS([1]ФОТ!Q$15:Q$62,[1]ФОТ!$A$15:$A$62,$A40,[1]ФОТ!$B$15:$B$62,$B40)</f>
        <v>0</v>
      </c>
      <c r="R40" s="39">
        <f t="shared" ca="1" si="4"/>
        <v>0</v>
      </c>
      <c r="S40" s="53">
        <f ca="1">SUMIFS([1]ФОТ!R$15:R$62,[1]ФОТ!$A$15:$A$62,$A40,[1]ФОТ!$B$15:$B$62,$B40)</f>
        <v>0</v>
      </c>
      <c r="T40" s="53">
        <f ca="1">SUMIFS([1]ФОТ!S$15:S$62,[1]ФОТ!$A$15:$A$62,$A40,[1]ФОТ!$B$15:$B$62,$B40)</f>
        <v>0</v>
      </c>
      <c r="U40" s="40"/>
      <c r="V40" s="40"/>
      <c r="W40" s="40"/>
      <c r="X40" s="40"/>
      <c r="Y40" s="40"/>
      <c r="Z40" s="40"/>
      <c r="AA40" s="40"/>
      <c r="AB40" s="40"/>
      <c r="AC40" s="40"/>
      <c r="AD40" s="53">
        <f ca="1">SUMIFS([1]ФОТ!T$15:T$62,[1]ФОТ!$A$15:$A$62,$A40,[1]ФОТ!$B$15:$B$62,$B40)</f>
        <v>0</v>
      </c>
      <c r="AE40" s="40"/>
      <c r="AF40" s="40"/>
      <c r="AG40" s="40"/>
      <c r="AH40" s="40"/>
      <c r="AI40" s="40"/>
      <c r="AJ40" s="40"/>
      <c r="AK40" s="40"/>
      <c r="AL40" s="40"/>
      <c r="AM40" s="40"/>
      <c r="AN40" s="39">
        <f ca="1">IF(S40=0,0,(AD40-S40)/S40*100)</f>
        <v>0</v>
      </c>
      <c r="AO40" s="40"/>
      <c r="AP40" s="40"/>
      <c r="AQ40" s="40"/>
      <c r="AR40" s="40"/>
      <c r="AS40" s="40"/>
      <c r="AT40" s="40"/>
      <c r="AU40" s="40"/>
      <c r="AV40" s="40"/>
      <c r="AW40" s="40"/>
      <c r="AX40" s="31"/>
      <c r="AY40" s="31"/>
      <c r="AZ40" s="31"/>
    </row>
    <row r="41" spans="1:52" ht="30" hidden="1" outlineLevel="1" x14ac:dyDescent="0.25">
      <c r="A41" s="23" t="str">
        <f t="shared" si="8"/>
        <v>1</v>
      </c>
      <c r="B41" s="61" t="s">
        <v>89</v>
      </c>
      <c r="C41" s="33"/>
      <c r="D41" s="33" t="s">
        <v>90</v>
      </c>
      <c r="L41" s="34" t="s">
        <v>91</v>
      </c>
      <c r="M41" s="47" t="s">
        <v>92</v>
      </c>
      <c r="N41" s="36" t="s">
        <v>16</v>
      </c>
      <c r="O41" s="53">
        <f ca="1">SUMIFS([1]ФОТ!O$15:O$62,[1]ФОТ!$A$15:$A$62,$A41,[1]ФОТ!$B$15:$B$62,$B41)</f>
        <v>0</v>
      </c>
      <c r="P41" s="53">
        <f ca="1">SUMIFS([1]ФОТ!P$15:P$62,[1]ФОТ!$A$15:$A$62,$A41,[1]ФОТ!$B$15:$B$62,$B41)</f>
        <v>0</v>
      </c>
      <c r="Q41" s="53">
        <f ca="1">SUMIFS([1]ФОТ!Q$15:Q$62,[1]ФОТ!$A$15:$A$62,$A41,[1]ФОТ!$B$15:$B$62,$B41)</f>
        <v>0</v>
      </c>
      <c r="R41" s="39">
        <f t="shared" ca="1" si="4"/>
        <v>0</v>
      </c>
      <c r="S41" s="53">
        <f ca="1">SUMIFS([1]ФОТ!R$15:R$62,[1]ФОТ!$A$15:$A$62,$A41,[1]ФОТ!$B$15:$B$62,$B41)</f>
        <v>0</v>
      </c>
      <c r="T41" s="53">
        <f ca="1">SUMIFS([1]ФОТ!S$15:S$62,[1]ФОТ!$A$15:$A$62,$A41,[1]ФОТ!$B$15:$B$62,$B41)</f>
        <v>0</v>
      </c>
      <c r="U41" s="40"/>
      <c r="V41" s="40"/>
      <c r="W41" s="40"/>
      <c r="X41" s="40"/>
      <c r="Y41" s="40"/>
      <c r="Z41" s="40"/>
      <c r="AA41" s="40"/>
      <c r="AB41" s="40"/>
      <c r="AC41" s="40"/>
      <c r="AD41" s="53">
        <f ca="1">SUMIFS([1]ФОТ!T$15:T$62,[1]ФОТ!$A$15:$A$62,$A41,[1]ФОТ!$B$15:$B$62,$B41)</f>
        <v>0</v>
      </c>
      <c r="AE41" s="40"/>
      <c r="AF41" s="40"/>
      <c r="AG41" s="40"/>
      <c r="AH41" s="40"/>
      <c r="AI41" s="40"/>
      <c r="AJ41" s="40"/>
      <c r="AK41" s="40"/>
      <c r="AL41" s="40"/>
      <c r="AM41" s="40"/>
      <c r="AN41" s="39">
        <f ca="1">IF(S41=0,0,(AD41-S41)/S41*100)</f>
        <v>0</v>
      </c>
      <c r="AO41" s="40"/>
      <c r="AP41" s="40"/>
      <c r="AQ41" s="40"/>
      <c r="AR41" s="40"/>
      <c r="AS41" s="40"/>
      <c r="AT41" s="40"/>
      <c r="AU41" s="40"/>
      <c r="AV41" s="40"/>
      <c r="AW41" s="40"/>
      <c r="AX41" s="31"/>
      <c r="AY41" s="31"/>
      <c r="AZ41" s="31"/>
    </row>
    <row r="42" spans="1:52" s="56" customFormat="1" ht="11.25" hidden="1" outlineLevel="1" x14ac:dyDescent="0.25">
      <c r="A42" s="23" t="str">
        <f t="shared" si="8"/>
        <v>1</v>
      </c>
      <c r="C42" s="33"/>
      <c r="D42" s="33" t="s">
        <v>93</v>
      </c>
      <c r="L42" s="57" t="s">
        <v>94</v>
      </c>
      <c r="M42" s="58" t="s">
        <v>95</v>
      </c>
      <c r="N42" s="59" t="s">
        <v>16</v>
      </c>
      <c r="O42" s="60">
        <f ca="1">O43+O51+O54+O55+O56+O57+O58</f>
        <v>0</v>
      </c>
      <c r="P42" s="60">
        <f ca="1">P43+P51+P54+P55+P56+P57+P58</f>
        <v>355.40899999999999</v>
      </c>
      <c r="Q42" s="60">
        <f ca="1">Q43+Q51+Q54+Q55+Q56+Q57+Q58</f>
        <v>0</v>
      </c>
      <c r="R42" s="29">
        <f t="shared" ca="1" si="4"/>
        <v>-355.40899999999999</v>
      </c>
      <c r="S42" s="60">
        <f ca="1">S43+S51+S54+S55+S56+S57+S58</f>
        <v>0</v>
      </c>
      <c r="T42" s="60">
        <f ca="1">T43+T51+T54+T55+T56+T57+T58</f>
        <v>742.43025043199987</v>
      </c>
      <c r="U42" s="42"/>
      <c r="V42" s="42"/>
      <c r="W42" s="42"/>
      <c r="X42" s="42"/>
      <c r="Y42" s="42"/>
      <c r="Z42" s="42"/>
      <c r="AA42" s="42"/>
      <c r="AB42" s="42"/>
      <c r="AC42" s="42"/>
      <c r="AD42" s="60">
        <f ca="1">AD43+AD51+AD54+AD55+AD56+AD57+AD58</f>
        <v>0</v>
      </c>
      <c r="AE42" s="42"/>
      <c r="AF42" s="42"/>
      <c r="AG42" s="42"/>
      <c r="AH42" s="42"/>
      <c r="AI42" s="42"/>
      <c r="AJ42" s="42"/>
      <c r="AK42" s="42"/>
      <c r="AL42" s="42"/>
      <c r="AM42" s="42"/>
      <c r="AN42" s="29">
        <f ca="1">IF(S42=0,0,(AD42-S42)/S42*100)</f>
        <v>0</v>
      </c>
      <c r="AO42" s="42"/>
      <c r="AP42" s="42"/>
      <c r="AQ42" s="42"/>
      <c r="AR42" s="42"/>
      <c r="AS42" s="42"/>
      <c r="AT42" s="42"/>
      <c r="AU42" s="42"/>
      <c r="AV42" s="42"/>
      <c r="AW42" s="42"/>
      <c r="AX42" s="43"/>
      <c r="AY42" s="43"/>
      <c r="AZ42" s="43"/>
    </row>
    <row r="43" spans="1:52" ht="22.5" hidden="1" outlineLevel="1" x14ac:dyDescent="0.25">
      <c r="A43" s="23" t="str">
        <f t="shared" si="8"/>
        <v>1</v>
      </c>
      <c r="B43" s="1" t="s">
        <v>96</v>
      </c>
      <c r="C43" s="33"/>
      <c r="D43" s="33" t="s">
        <v>97</v>
      </c>
      <c r="L43" s="34" t="s">
        <v>98</v>
      </c>
      <c r="M43" s="44" t="s">
        <v>99</v>
      </c>
      <c r="N43" s="36" t="s">
        <v>16</v>
      </c>
      <c r="O43" s="53">
        <f>SUMIFS([1]Административные!O$15:O$54,[1]Административные!$A$15:$A$54,$A43,[1]Административные!$B$15:$B$54,$B43)</f>
        <v>0</v>
      </c>
      <c r="P43" s="53">
        <f>SUMIFS([1]Административные!P$15:P$54,[1]Административные!$A$15:$A$54,$A43,[1]Административные!$B$15:$B$54,$B43)</f>
        <v>0</v>
      </c>
      <c r="Q43" s="53">
        <f>SUMIFS([1]Административные!Q$15:Q$54,[1]Административные!$A$15:$A$54,$A43,[1]Административные!$B$15:$B$54,$B43)</f>
        <v>0</v>
      </c>
      <c r="R43" s="39">
        <f t="shared" si="4"/>
        <v>0</v>
      </c>
      <c r="S43" s="53">
        <f>SUMIFS([1]Административные!R$15:R$54,[1]Административные!$A$15:$A$54,$A43,[1]Административные!$B$15:$B$54,$B43)</f>
        <v>0</v>
      </c>
      <c r="T43" s="53">
        <f>SUMIFS([1]Административные!S$15:S$54,[1]Административные!$A$15:$A$54,$A43,[1]Административные!$B$15:$B$54,$B43)</f>
        <v>0</v>
      </c>
      <c r="U43" s="40"/>
      <c r="V43" s="40"/>
      <c r="W43" s="40"/>
      <c r="X43" s="40"/>
      <c r="Y43" s="40"/>
      <c r="Z43" s="40"/>
      <c r="AA43" s="40"/>
      <c r="AB43" s="40"/>
      <c r="AC43" s="40"/>
      <c r="AD43" s="53">
        <f>SUMIFS([1]Административные!T$15:T$54,[1]Административные!$A$15:$A$54,$A43,[1]Административные!$B$15:$B$54,$B43)</f>
        <v>0</v>
      </c>
      <c r="AE43" s="40"/>
      <c r="AF43" s="40"/>
      <c r="AG43" s="40"/>
      <c r="AH43" s="40"/>
      <c r="AI43" s="40"/>
      <c r="AJ43" s="40"/>
      <c r="AK43" s="40"/>
      <c r="AL43" s="40"/>
      <c r="AM43" s="40"/>
      <c r="AN43" s="39">
        <f t="shared" si="9"/>
        <v>0</v>
      </c>
      <c r="AO43" s="40"/>
      <c r="AP43" s="40"/>
      <c r="AQ43" s="40"/>
      <c r="AR43" s="40"/>
      <c r="AS43" s="40"/>
      <c r="AT43" s="40"/>
      <c r="AU43" s="40"/>
      <c r="AV43" s="40"/>
      <c r="AW43" s="40"/>
      <c r="AX43" s="31"/>
      <c r="AY43" s="31"/>
      <c r="AZ43" s="31"/>
    </row>
    <row r="44" spans="1:52" ht="15" hidden="1" outlineLevel="1" x14ac:dyDescent="0.25">
      <c r="A44" s="23" t="str">
        <f t="shared" si="8"/>
        <v>1</v>
      </c>
      <c r="B44" s="1" t="s">
        <v>100</v>
      </c>
      <c r="C44" s="33"/>
      <c r="D44" s="33" t="s">
        <v>101</v>
      </c>
      <c r="L44" s="34" t="s">
        <v>102</v>
      </c>
      <c r="M44" s="47" t="s">
        <v>103</v>
      </c>
      <c r="N44" s="36" t="s">
        <v>16</v>
      </c>
      <c r="O44" s="53">
        <f>SUMIFS([1]Административные!O$15:O$54,[1]Административные!$A$15:$A$54,$A44,[1]Административные!$B$15:$B$54,$B44)</f>
        <v>0</v>
      </c>
      <c r="P44" s="53">
        <f>SUMIFS([1]Административные!P$15:P$54,[1]Административные!$A$15:$A$54,$A44,[1]Административные!$B$15:$B$54,$B44)</f>
        <v>0</v>
      </c>
      <c r="Q44" s="53">
        <f>SUMIFS([1]Административные!Q$15:Q$54,[1]Административные!$A$15:$A$54,$A44,[1]Административные!$B$15:$B$54,$B44)</f>
        <v>0</v>
      </c>
      <c r="R44" s="39">
        <f t="shared" si="4"/>
        <v>0</v>
      </c>
      <c r="S44" s="53">
        <f>SUMIFS([1]Административные!R$15:R$54,[1]Административные!$A$15:$A$54,$A44,[1]Административные!$B$15:$B$54,$B44)</f>
        <v>0</v>
      </c>
      <c r="T44" s="53">
        <f>SUMIFS([1]Административные!S$15:S$54,[1]Административные!$A$15:$A$54,$A44,[1]Административные!$B$15:$B$54,$B44)</f>
        <v>0</v>
      </c>
      <c r="U44" s="40"/>
      <c r="V44" s="40"/>
      <c r="W44" s="40"/>
      <c r="X44" s="40"/>
      <c r="Y44" s="40"/>
      <c r="Z44" s="40"/>
      <c r="AA44" s="40"/>
      <c r="AB44" s="40"/>
      <c r="AC44" s="40"/>
      <c r="AD44" s="53">
        <f>SUMIFS([1]Административные!T$15:T$54,[1]Административные!$A$15:$A$54,$A44,[1]Административные!$B$15:$B$54,$B44)</f>
        <v>0</v>
      </c>
      <c r="AE44" s="40"/>
      <c r="AF44" s="40"/>
      <c r="AG44" s="40"/>
      <c r="AH44" s="40"/>
      <c r="AI44" s="40"/>
      <c r="AJ44" s="40"/>
      <c r="AK44" s="40"/>
      <c r="AL44" s="40"/>
      <c r="AM44" s="40"/>
      <c r="AN44" s="39">
        <f t="shared" si="9"/>
        <v>0</v>
      </c>
      <c r="AO44" s="40"/>
      <c r="AP44" s="40"/>
      <c r="AQ44" s="40"/>
      <c r="AR44" s="40"/>
      <c r="AS44" s="40"/>
      <c r="AT44" s="40"/>
      <c r="AU44" s="40"/>
      <c r="AV44" s="40"/>
      <c r="AW44" s="40"/>
      <c r="AX44" s="31"/>
      <c r="AY44" s="31"/>
      <c r="AZ44" s="31"/>
    </row>
    <row r="45" spans="1:52" ht="15" hidden="1" outlineLevel="1" x14ac:dyDescent="0.25">
      <c r="A45" s="23" t="str">
        <f t="shared" si="8"/>
        <v>1</v>
      </c>
      <c r="B45" s="1" t="s">
        <v>104</v>
      </c>
      <c r="C45" s="33"/>
      <c r="D45" s="33" t="s">
        <v>105</v>
      </c>
      <c r="L45" s="34" t="s">
        <v>106</v>
      </c>
      <c r="M45" s="47" t="s">
        <v>107</v>
      </c>
      <c r="N45" s="36" t="s">
        <v>16</v>
      </c>
      <c r="O45" s="53">
        <f>SUMIFS([1]Административные!O$15:O$54,[1]Административные!$A$15:$A$54,$A45,[1]Административные!$B$15:$B$54,$B45)</f>
        <v>0</v>
      </c>
      <c r="P45" s="53">
        <f>SUMIFS([1]Административные!P$15:P$54,[1]Административные!$A$15:$A$54,$A45,[1]Административные!$B$15:$B$54,$B45)</f>
        <v>0</v>
      </c>
      <c r="Q45" s="53">
        <f>SUMIFS([1]Административные!Q$15:Q$54,[1]Административные!$A$15:$A$54,$A45,[1]Административные!$B$15:$B$54,$B45)</f>
        <v>0</v>
      </c>
      <c r="R45" s="39">
        <f t="shared" si="4"/>
        <v>0</v>
      </c>
      <c r="S45" s="53">
        <f>SUMIFS([1]Административные!R$15:R$54,[1]Административные!$A$15:$A$54,$A45,[1]Административные!$B$15:$B$54,$B45)</f>
        <v>0</v>
      </c>
      <c r="T45" s="53">
        <f>SUMIFS([1]Административные!S$15:S$54,[1]Административные!$A$15:$A$54,$A45,[1]Административные!$B$15:$B$54,$B45)</f>
        <v>0</v>
      </c>
      <c r="U45" s="40"/>
      <c r="V45" s="40"/>
      <c r="W45" s="40"/>
      <c r="X45" s="40"/>
      <c r="Y45" s="40"/>
      <c r="Z45" s="40"/>
      <c r="AA45" s="40"/>
      <c r="AB45" s="40"/>
      <c r="AC45" s="40"/>
      <c r="AD45" s="53">
        <f>SUMIFS([1]Административные!T$15:T$54,[1]Административные!$A$15:$A$54,$A45,[1]Административные!$B$15:$B$54,$B45)</f>
        <v>0</v>
      </c>
      <c r="AE45" s="40"/>
      <c r="AF45" s="40"/>
      <c r="AG45" s="40"/>
      <c r="AH45" s="40"/>
      <c r="AI45" s="40"/>
      <c r="AJ45" s="40"/>
      <c r="AK45" s="40"/>
      <c r="AL45" s="40"/>
      <c r="AM45" s="40"/>
      <c r="AN45" s="39">
        <f t="shared" si="9"/>
        <v>0</v>
      </c>
      <c r="AO45" s="40"/>
      <c r="AP45" s="40"/>
      <c r="AQ45" s="40"/>
      <c r="AR45" s="40"/>
      <c r="AS45" s="40"/>
      <c r="AT45" s="40"/>
      <c r="AU45" s="40"/>
      <c r="AV45" s="40"/>
      <c r="AW45" s="40"/>
      <c r="AX45" s="31"/>
      <c r="AY45" s="31"/>
      <c r="AZ45" s="31"/>
    </row>
    <row r="46" spans="1:52" ht="15" hidden="1" outlineLevel="1" x14ac:dyDescent="0.25">
      <c r="A46" s="23" t="str">
        <f t="shared" si="8"/>
        <v>1</v>
      </c>
      <c r="B46" s="1" t="s">
        <v>108</v>
      </c>
      <c r="C46" s="33"/>
      <c r="D46" s="33" t="s">
        <v>109</v>
      </c>
      <c r="L46" s="34" t="s">
        <v>110</v>
      </c>
      <c r="M46" s="47" t="s">
        <v>111</v>
      </c>
      <c r="N46" s="36" t="s">
        <v>16</v>
      </c>
      <c r="O46" s="53">
        <f>SUMIFS([1]Административные!O$15:O$54,[1]Административные!$A$15:$A$54,$A46,[1]Административные!$B$15:$B$54,$B46)</f>
        <v>0</v>
      </c>
      <c r="P46" s="53">
        <f>SUMIFS([1]Административные!P$15:P$54,[1]Административные!$A$15:$A$54,$A46,[1]Административные!$B$15:$B$54,$B46)</f>
        <v>0</v>
      </c>
      <c r="Q46" s="53">
        <f>SUMIFS([1]Административные!Q$15:Q$54,[1]Административные!$A$15:$A$54,$A46,[1]Административные!$B$15:$B$54,$B46)</f>
        <v>0</v>
      </c>
      <c r="R46" s="39">
        <f t="shared" si="4"/>
        <v>0</v>
      </c>
      <c r="S46" s="53">
        <f>SUMIFS([1]Административные!R$15:R$54,[1]Административные!$A$15:$A$54,$A46,[1]Административные!$B$15:$B$54,$B46)</f>
        <v>0</v>
      </c>
      <c r="T46" s="53">
        <f>SUMIFS([1]Административные!S$15:S$54,[1]Административные!$A$15:$A$54,$A46,[1]Административные!$B$15:$B$54,$B46)</f>
        <v>0</v>
      </c>
      <c r="U46" s="40"/>
      <c r="V46" s="40"/>
      <c r="W46" s="40"/>
      <c r="X46" s="40"/>
      <c r="Y46" s="40"/>
      <c r="Z46" s="40"/>
      <c r="AA46" s="40"/>
      <c r="AB46" s="40"/>
      <c r="AC46" s="40"/>
      <c r="AD46" s="53">
        <f>SUMIFS([1]Административные!T$15:T$54,[1]Административные!$A$15:$A$54,$A46,[1]Административные!$B$15:$B$54,$B46)</f>
        <v>0</v>
      </c>
      <c r="AE46" s="40"/>
      <c r="AF46" s="40"/>
      <c r="AG46" s="40"/>
      <c r="AH46" s="40"/>
      <c r="AI46" s="40"/>
      <c r="AJ46" s="40"/>
      <c r="AK46" s="40"/>
      <c r="AL46" s="40"/>
      <c r="AM46" s="40"/>
      <c r="AN46" s="39">
        <f t="shared" si="9"/>
        <v>0</v>
      </c>
      <c r="AO46" s="40"/>
      <c r="AP46" s="40"/>
      <c r="AQ46" s="40"/>
      <c r="AR46" s="40"/>
      <c r="AS46" s="40"/>
      <c r="AT46" s="40"/>
      <c r="AU46" s="40"/>
      <c r="AV46" s="40"/>
      <c r="AW46" s="40"/>
      <c r="AX46" s="31"/>
      <c r="AY46" s="31"/>
      <c r="AZ46" s="31"/>
    </row>
    <row r="47" spans="1:52" ht="15" hidden="1" outlineLevel="1" x14ac:dyDescent="0.25">
      <c r="A47" s="23" t="str">
        <f t="shared" si="8"/>
        <v>1</v>
      </c>
      <c r="B47" s="1" t="s">
        <v>112</v>
      </c>
      <c r="C47" s="33"/>
      <c r="D47" s="33" t="s">
        <v>113</v>
      </c>
      <c r="L47" s="34" t="s">
        <v>114</v>
      </c>
      <c r="M47" s="47" t="s">
        <v>115</v>
      </c>
      <c r="N47" s="36" t="s">
        <v>16</v>
      </c>
      <c r="O47" s="53">
        <f>SUMIFS([1]Административные!O$15:O$54,[1]Административные!$A$15:$A$54,$A47,[1]Административные!$B$15:$B$54,$B47)</f>
        <v>0</v>
      </c>
      <c r="P47" s="53">
        <f>SUMIFS([1]Административные!P$15:P$54,[1]Административные!$A$15:$A$54,$A47,[1]Административные!$B$15:$B$54,$B47)</f>
        <v>0</v>
      </c>
      <c r="Q47" s="53">
        <f>SUMIFS([1]Административные!Q$15:Q$54,[1]Административные!$A$15:$A$54,$A47,[1]Административные!$B$15:$B$54,$B47)</f>
        <v>0</v>
      </c>
      <c r="R47" s="39">
        <f t="shared" si="4"/>
        <v>0</v>
      </c>
      <c r="S47" s="53">
        <f>SUMIFS([1]Административные!R$15:R$54,[1]Административные!$A$15:$A$54,$A47,[1]Административные!$B$15:$B$54,$B47)</f>
        <v>0</v>
      </c>
      <c r="T47" s="53">
        <f>SUMIFS([1]Административные!S$15:S$54,[1]Административные!$A$15:$A$54,$A47,[1]Административные!$B$15:$B$54,$B47)</f>
        <v>0</v>
      </c>
      <c r="U47" s="40"/>
      <c r="V47" s="40"/>
      <c r="W47" s="40"/>
      <c r="X47" s="40"/>
      <c r="Y47" s="40"/>
      <c r="Z47" s="40"/>
      <c r="AA47" s="40"/>
      <c r="AB47" s="40"/>
      <c r="AC47" s="40"/>
      <c r="AD47" s="53">
        <f>SUMIFS([1]Административные!T$15:T$54,[1]Административные!$A$15:$A$54,$A47,[1]Административные!$B$15:$B$54,$B47)</f>
        <v>0</v>
      </c>
      <c r="AE47" s="40"/>
      <c r="AF47" s="40"/>
      <c r="AG47" s="40"/>
      <c r="AH47" s="40"/>
      <c r="AI47" s="40"/>
      <c r="AJ47" s="40"/>
      <c r="AK47" s="40"/>
      <c r="AL47" s="40"/>
      <c r="AM47" s="40"/>
      <c r="AN47" s="39">
        <f t="shared" si="9"/>
        <v>0</v>
      </c>
      <c r="AO47" s="40"/>
      <c r="AP47" s="40"/>
      <c r="AQ47" s="40"/>
      <c r="AR47" s="40"/>
      <c r="AS47" s="40"/>
      <c r="AT47" s="40"/>
      <c r="AU47" s="40"/>
      <c r="AV47" s="40"/>
      <c r="AW47" s="40"/>
      <c r="AX47" s="31"/>
      <c r="AY47" s="31"/>
      <c r="AZ47" s="31"/>
    </row>
    <row r="48" spans="1:52" ht="15" hidden="1" outlineLevel="1" x14ac:dyDescent="0.25">
      <c r="A48" s="23" t="str">
        <f t="shared" si="8"/>
        <v>1</v>
      </c>
      <c r="B48" s="1" t="s">
        <v>116</v>
      </c>
      <c r="C48" s="33"/>
      <c r="D48" s="33" t="s">
        <v>117</v>
      </c>
      <c r="L48" s="34" t="s">
        <v>118</v>
      </c>
      <c r="M48" s="47" t="s">
        <v>119</v>
      </c>
      <c r="N48" s="36" t="s">
        <v>16</v>
      </c>
      <c r="O48" s="53">
        <f>SUMIFS([1]Административные!O$15:O$54,[1]Административные!$A$15:$A$54,$A48,[1]Административные!$B$15:$B$54,$B48)</f>
        <v>0</v>
      </c>
      <c r="P48" s="53">
        <f>SUMIFS([1]Административные!P$15:P$54,[1]Административные!$A$15:$A$54,$A48,[1]Административные!$B$15:$B$54,$B48)</f>
        <v>0</v>
      </c>
      <c r="Q48" s="53">
        <f>SUMIFS([1]Административные!Q$15:Q$54,[1]Административные!$A$15:$A$54,$A48,[1]Административные!$B$15:$B$54,$B48)</f>
        <v>0</v>
      </c>
      <c r="R48" s="39">
        <f t="shared" si="4"/>
        <v>0</v>
      </c>
      <c r="S48" s="53">
        <f>SUMIFS([1]Административные!R$15:R$54,[1]Административные!$A$15:$A$54,$A48,[1]Административные!$B$15:$B$54,$B48)</f>
        <v>0</v>
      </c>
      <c r="T48" s="53">
        <f>SUMIFS([1]Административные!S$15:S$54,[1]Административные!$A$15:$A$54,$A48,[1]Административные!$B$15:$B$54,$B48)</f>
        <v>0</v>
      </c>
      <c r="U48" s="40"/>
      <c r="V48" s="40"/>
      <c r="W48" s="40"/>
      <c r="X48" s="40"/>
      <c r="Y48" s="40"/>
      <c r="Z48" s="40"/>
      <c r="AA48" s="40"/>
      <c r="AB48" s="40"/>
      <c r="AC48" s="40"/>
      <c r="AD48" s="53">
        <f>SUMIFS([1]Административные!T$15:T$54,[1]Административные!$A$15:$A$54,$A48,[1]Административные!$B$15:$B$54,$B48)</f>
        <v>0</v>
      </c>
      <c r="AE48" s="40"/>
      <c r="AF48" s="40"/>
      <c r="AG48" s="40"/>
      <c r="AH48" s="40"/>
      <c r="AI48" s="40"/>
      <c r="AJ48" s="40"/>
      <c r="AK48" s="40"/>
      <c r="AL48" s="40"/>
      <c r="AM48" s="40"/>
      <c r="AN48" s="39">
        <f t="shared" si="9"/>
        <v>0</v>
      </c>
      <c r="AO48" s="40"/>
      <c r="AP48" s="40"/>
      <c r="AQ48" s="40"/>
      <c r="AR48" s="40"/>
      <c r="AS48" s="40"/>
      <c r="AT48" s="40"/>
      <c r="AU48" s="40"/>
      <c r="AV48" s="40"/>
      <c r="AW48" s="40"/>
      <c r="AX48" s="31"/>
      <c r="AY48" s="31"/>
      <c r="AZ48" s="31"/>
    </row>
    <row r="49" spans="1:52" ht="15" hidden="1" outlineLevel="1" x14ac:dyDescent="0.25">
      <c r="A49" s="23" t="str">
        <f t="shared" si="8"/>
        <v>1</v>
      </c>
      <c r="B49" s="1" t="s">
        <v>120</v>
      </c>
      <c r="C49" s="33"/>
      <c r="D49" s="33" t="s">
        <v>121</v>
      </c>
      <c r="L49" s="34" t="s">
        <v>122</v>
      </c>
      <c r="M49" s="47" t="s">
        <v>123</v>
      </c>
      <c r="N49" s="36" t="s">
        <v>16</v>
      </c>
      <c r="O49" s="53">
        <f>SUMIFS([1]Административные!O$15:O$54,[1]Административные!$A$15:$A$54,$A49,[1]Административные!$B$15:$B$54,$B49)</f>
        <v>0</v>
      </c>
      <c r="P49" s="53">
        <f>SUMIFS([1]Административные!P$15:P$54,[1]Административные!$A$15:$A$54,$A49,[1]Административные!$B$15:$B$54,$B49)</f>
        <v>0</v>
      </c>
      <c r="Q49" s="53">
        <f>SUMIFS([1]Административные!Q$15:Q$54,[1]Административные!$A$15:$A$54,$A49,[1]Административные!$B$15:$B$54,$B49)</f>
        <v>0</v>
      </c>
      <c r="R49" s="39">
        <f t="shared" si="4"/>
        <v>0</v>
      </c>
      <c r="S49" s="53">
        <f>SUMIFS([1]Административные!R$15:R$54,[1]Административные!$A$15:$A$54,$A49,[1]Административные!$B$15:$B$54,$B49)</f>
        <v>0</v>
      </c>
      <c r="T49" s="53">
        <f>SUMIFS([1]Административные!S$15:S$54,[1]Административные!$A$15:$A$54,$A49,[1]Административные!$B$15:$B$54,$B49)</f>
        <v>0</v>
      </c>
      <c r="U49" s="40"/>
      <c r="V49" s="40"/>
      <c r="W49" s="40"/>
      <c r="X49" s="40"/>
      <c r="Y49" s="40"/>
      <c r="Z49" s="40"/>
      <c r="AA49" s="40"/>
      <c r="AB49" s="40"/>
      <c r="AC49" s="40"/>
      <c r="AD49" s="53">
        <f>SUMIFS([1]Административные!T$15:T$54,[1]Административные!$A$15:$A$54,$A49,[1]Административные!$B$15:$B$54,$B49)</f>
        <v>0</v>
      </c>
      <c r="AE49" s="40"/>
      <c r="AF49" s="40"/>
      <c r="AG49" s="40"/>
      <c r="AH49" s="40"/>
      <c r="AI49" s="40"/>
      <c r="AJ49" s="40"/>
      <c r="AK49" s="40"/>
      <c r="AL49" s="40"/>
      <c r="AM49" s="40"/>
      <c r="AN49" s="39">
        <f t="shared" si="9"/>
        <v>0</v>
      </c>
      <c r="AO49" s="40"/>
      <c r="AP49" s="40"/>
      <c r="AQ49" s="40"/>
      <c r="AR49" s="40"/>
      <c r="AS49" s="40"/>
      <c r="AT49" s="40"/>
      <c r="AU49" s="40"/>
      <c r="AV49" s="40"/>
      <c r="AW49" s="40"/>
      <c r="AX49" s="31"/>
      <c r="AY49" s="31"/>
      <c r="AZ49" s="31"/>
    </row>
    <row r="50" spans="1:52" ht="15" hidden="1" outlineLevel="1" x14ac:dyDescent="0.25">
      <c r="A50" s="23" t="str">
        <f t="shared" si="8"/>
        <v>1</v>
      </c>
      <c r="B50" s="1" t="s">
        <v>124</v>
      </c>
      <c r="C50" s="33"/>
      <c r="D50" s="33" t="s">
        <v>125</v>
      </c>
      <c r="L50" s="34" t="s">
        <v>126</v>
      </c>
      <c r="M50" s="47" t="s">
        <v>127</v>
      </c>
      <c r="N50" s="36" t="s">
        <v>16</v>
      </c>
      <c r="O50" s="53">
        <f>SUMIFS([1]Административные!O$15:O$54,[1]Административные!$A$15:$A$54,$A50,[1]Административные!$B$15:$B$54,$B50)</f>
        <v>0</v>
      </c>
      <c r="P50" s="53">
        <f>SUMIFS([1]Административные!P$15:P$54,[1]Административные!$A$15:$A$54,$A50,[1]Административные!$B$15:$B$54,$B50)</f>
        <v>0</v>
      </c>
      <c r="Q50" s="53">
        <f>SUMIFS([1]Административные!Q$15:Q$54,[1]Административные!$A$15:$A$54,$A50,[1]Административные!$B$15:$B$54,$B50)</f>
        <v>0</v>
      </c>
      <c r="R50" s="39">
        <f t="shared" si="4"/>
        <v>0</v>
      </c>
      <c r="S50" s="53">
        <f>SUMIFS([1]Административные!R$15:R$54,[1]Административные!$A$15:$A$54,$A50,[1]Административные!$B$15:$B$54,$B50)</f>
        <v>0</v>
      </c>
      <c r="T50" s="53">
        <f>SUMIFS([1]Административные!S$15:S$54,[1]Административные!$A$15:$A$54,$A50,[1]Административные!$B$15:$B$54,$B50)</f>
        <v>0</v>
      </c>
      <c r="U50" s="40"/>
      <c r="V50" s="40"/>
      <c r="W50" s="40"/>
      <c r="X50" s="40"/>
      <c r="Y50" s="40"/>
      <c r="Z50" s="40"/>
      <c r="AA50" s="40"/>
      <c r="AB50" s="40"/>
      <c r="AC50" s="40"/>
      <c r="AD50" s="53">
        <f>SUMIFS([1]Административные!T$15:T$54,[1]Административные!$A$15:$A$54,$A50,[1]Административные!$B$15:$B$54,$B50)</f>
        <v>0</v>
      </c>
      <c r="AE50" s="40"/>
      <c r="AF50" s="40"/>
      <c r="AG50" s="40"/>
      <c r="AH50" s="40"/>
      <c r="AI50" s="40"/>
      <c r="AJ50" s="40"/>
      <c r="AK50" s="40"/>
      <c r="AL50" s="40"/>
      <c r="AM50" s="40"/>
      <c r="AN50" s="39">
        <f>IF(S50=0,0,(AD50-S50)/S50*100)</f>
        <v>0</v>
      </c>
      <c r="AO50" s="40"/>
      <c r="AP50" s="40"/>
      <c r="AQ50" s="40"/>
      <c r="AR50" s="40"/>
      <c r="AS50" s="40"/>
      <c r="AT50" s="40"/>
      <c r="AU50" s="40"/>
      <c r="AV50" s="40"/>
      <c r="AW50" s="40"/>
      <c r="AX50" s="31"/>
      <c r="AY50" s="31"/>
      <c r="AZ50" s="31"/>
    </row>
    <row r="51" spans="1:52" ht="22.5" hidden="1" outlineLevel="1" x14ac:dyDescent="0.25">
      <c r="A51" s="23" t="str">
        <f t="shared" si="8"/>
        <v>1</v>
      </c>
      <c r="C51" s="33"/>
      <c r="D51" s="33" t="s">
        <v>128</v>
      </c>
      <c r="L51" s="34" t="s">
        <v>129</v>
      </c>
      <c r="M51" s="44" t="s">
        <v>130</v>
      </c>
      <c r="N51" s="36" t="s">
        <v>16</v>
      </c>
      <c r="O51" s="51">
        <f ca="1">O52+O53</f>
        <v>0</v>
      </c>
      <c r="P51" s="51">
        <f ca="1">P52+P53</f>
        <v>355.40899999999999</v>
      </c>
      <c r="Q51" s="51">
        <f ca="1">Q52+Q53</f>
        <v>0</v>
      </c>
      <c r="R51" s="39">
        <f t="shared" ca="1" si="4"/>
        <v>-355.40899999999999</v>
      </c>
      <c r="S51" s="51">
        <f ca="1">S52+S53</f>
        <v>0</v>
      </c>
      <c r="T51" s="51">
        <f ca="1">T52+T53</f>
        <v>742.43025043199987</v>
      </c>
      <c r="U51" s="40"/>
      <c r="V51" s="40"/>
      <c r="W51" s="40"/>
      <c r="X51" s="40"/>
      <c r="Y51" s="40"/>
      <c r="Z51" s="40"/>
      <c r="AA51" s="40"/>
      <c r="AB51" s="40"/>
      <c r="AC51" s="40"/>
      <c r="AD51" s="51">
        <f ca="1">AD52+AD53</f>
        <v>0</v>
      </c>
      <c r="AE51" s="40"/>
      <c r="AF51" s="40"/>
      <c r="AG51" s="40"/>
      <c r="AH51" s="40"/>
      <c r="AI51" s="40"/>
      <c r="AJ51" s="40"/>
      <c r="AK51" s="40"/>
      <c r="AL51" s="40"/>
      <c r="AM51" s="40"/>
      <c r="AN51" s="39">
        <f ca="1">IF(S51=0,0,(AD51-S51)/S51*100)</f>
        <v>0</v>
      </c>
      <c r="AO51" s="40"/>
      <c r="AP51" s="40"/>
      <c r="AQ51" s="40"/>
      <c r="AR51" s="40"/>
      <c r="AS51" s="40"/>
      <c r="AT51" s="40"/>
      <c r="AU51" s="40"/>
      <c r="AV51" s="40"/>
      <c r="AW51" s="40"/>
      <c r="AX51" s="31"/>
      <c r="AY51" s="31"/>
      <c r="AZ51" s="31"/>
    </row>
    <row r="52" spans="1:52" ht="30" hidden="1" outlineLevel="1" x14ac:dyDescent="0.25">
      <c r="A52" s="23" t="str">
        <f t="shared" si="8"/>
        <v>1</v>
      </c>
      <c r="B52" s="1" t="s">
        <v>131</v>
      </c>
      <c r="C52" s="33"/>
      <c r="D52" s="33" t="s">
        <v>132</v>
      </c>
      <c r="L52" s="34" t="s">
        <v>133</v>
      </c>
      <c r="M52" s="47" t="s">
        <v>134</v>
      </c>
      <c r="N52" s="62" t="s">
        <v>16</v>
      </c>
      <c r="O52" s="53">
        <f ca="1">SUMIFS([1]ФОТ!O$15:O$62,[1]ФОТ!$A$15:$A$62,$A52,[1]ФОТ!$B$15:$B$62,$B52)</f>
        <v>0</v>
      </c>
      <c r="P52" s="53">
        <f ca="1">SUMIFS([1]ФОТ!P$15:P$62,[1]ФОТ!$A$15:$A$62,$A52,[1]ФОТ!$B$15:$B$62,$B52)</f>
        <v>294.13200000000001</v>
      </c>
      <c r="Q52" s="53">
        <f ca="1">SUMIFS([1]ФОТ!Q$15:Q$62,[1]ФОТ!$A$15:$A$62,$A52,[1]ФОТ!$B$15:$B$62,$B52)</f>
        <v>0</v>
      </c>
      <c r="R52" s="39">
        <f t="shared" ca="1" si="4"/>
        <v>-294.13200000000001</v>
      </c>
      <c r="S52" s="53">
        <f ca="1">SUMIFS([1]ФОТ!R$15:R$62,[1]ФОТ!$A$15:$A$62,$A52,[1]ФОТ!$B$15:$B$62,$B52)</f>
        <v>0</v>
      </c>
      <c r="T52" s="53">
        <f ca="1">SUMIFS([1]ФОТ!S$15:S$62,[1]ФОТ!$A$15:$A$62,$A52,[1]ФОТ!$B$15:$B$62,$B52)</f>
        <v>608.54938559999994</v>
      </c>
      <c r="U52" s="40"/>
      <c r="V52" s="40"/>
      <c r="W52" s="40"/>
      <c r="X52" s="40"/>
      <c r="Y52" s="40"/>
      <c r="Z52" s="40"/>
      <c r="AA52" s="40"/>
      <c r="AB52" s="40"/>
      <c r="AC52" s="40"/>
      <c r="AD52" s="53">
        <f ca="1">SUMIFS([1]ФОТ!T$15:T$62,[1]ФОТ!$A$15:$A$62,$A52,[1]ФОТ!$B$15:$B$62,$B52)</f>
        <v>0</v>
      </c>
      <c r="AE52" s="40"/>
      <c r="AF52" s="40"/>
      <c r="AG52" s="40"/>
      <c r="AH52" s="40"/>
      <c r="AI52" s="40"/>
      <c r="AJ52" s="40"/>
      <c r="AK52" s="40"/>
      <c r="AL52" s="40"/>
      <c r="AM52" s="40"/>
      <c r="AN52" s="39">
        <f ca="1">IF(S52=0,0,(AD52-S52)/S52*100)</f>
        <v>0</v>
      </c>
      <c r="AO52" s="40"/>
      <c r="AP52" s="40"/>
      <c r="AQ52" s="40"/>
      <c r="AR52" s="40"/>
      <c r="AS52" s="40"/>
      <c r="AT52" s="40"/>
      <c r="AU52" s="40"/>
      <c r="AV52" s="40"/>
      <c r="AW52" s="40"/>
      <c r="AX52" s="31"/>
      <c r="AY52" s="31"/>
      <c r="AZ52" s="31"/>
    </row>
    <row r="53" spans="1:52" ht="30" hidden="1" outlineLevel="1" x14ac:dyDescent="0.25">
      <c r="A53" s="23" t="str">
        <f t="shared" si="8"/>
        <v>1</v>
      </c>
      <c r="B53" s="1" t="s">
        <v>135</v>
      </c>
      <c r="C53" s="33"/>
      <c r="D53" s="33" t="s">
        <v>136</v>
      </c>
      <c r="L53" s="34" t="s">
        <v>137</v>
      </c>
      <c r="M53" s="47" t="s">
        <v>138</v>
      </c>
      <c r="N53" s="36" t="s">
        <v>16</v>
      </c>
      <c r="O53" s="53">
        <f ca="1">SUMIFS([1]ФОТ!O$15:O$62,[1]ФОТ!$A$15:$A$62,$A53,[1]ФОТ!$B$15:$B$62,$B53)</f>
        <v>0</v>
      </c>
      <c r="P53" s="53">
        <f ca="1">SUMIFS([1]ФОТ!P$15:P$62,[1]ФОТ!$A$15:$A$62,$A53,[1]ФОТ!$B$15:$B$62,$B53)</f>
        <v>61.277000000000001</v>
      </c>
      <c r="Q53" s="53">
        <f ca="1">SUMIFS([1]ФОТ!Q$15:Q$62,[1]ФОТ!$A$15:$A$62,$A53,[1]ФОТ!$B$15:$B$62,$B53)</f>
        <v>0</v>
      </c>
      <c r="R53" s="39">
        <f t="shared" ca="1" si="4"/>
        <v>-61.277000000000001</v>
      </c>
      <c r="S53" s="53">
        <f ca="1">SUMIFS([1]ФОТ!R$15:R$62,[1]ФОТ!$A$15:$A$62,$A53,[1]ФОТ!$B$15:$B$62,$B53)</f>
        <v>0</v>
      </c>
      <c r="T53" s="53">
        <f ca="1">SUMIFS([1]ФОТ!S$15:S$62,[1]ФОТ!$A$15:$A$62,$A53,[1]ФОТ!$B$15:$B$62,$B53)</f>
        <v>133.88086483199999</v>
      </c>
      <c r="U53" s="40"/>
      <c r="V53" s="40"/>
      <c r="W53" s="40"/>
      <c r="X53" s="40"/>
      <c r="Y53" s="40"/>
      <c r="Z53" s="40"/>
      <c r="AA53" s="40"/>
      <c r="AB53" s="40"/>
      <c r="AC53" s="40"/>
      <c r="AD53" s="53">
        <f ca="1">SUMIFS([1]ФОТ!T$15:T$62,[1]ФОТ!$A$15:$A$62,$A53,[1]ФОТ!$B$15:$B$62,$B53)</f>
        <v>0</v>
      </c>
      <c r="AE53" s="40"/>
      <c r="AF53" s="40"/>
      <c r="AG53" s="40"/>
      <c r="AH53" s="40"/>
      <c r="AI53" s="40"/>
      <c r="AJ53" s="40"/>
      <c r="AK53" s="40"/>
      <c r="AL53" s="40"/>
      <c r="AM53" s="40"/>
      <c r="AN53" s="39">
        <f ca="1">IF(S53=0,0,(AD53-S53)/S53*100)</f>
        <v>0</v>
      </c>
      <c r="AO53" s="40"/>
      <c r="AP53" s="40"/>
      <c r="AQ53" s="40"/>
      <c r="AR53" s="40"/>
      <c r="AS53" s="40"/>
      <c r="AT53" s="40"/>
      <c r="AU53" s="40"/>
      <c r="AV53" s="40"/>
      <c r="AW53" s="40"/>
      <c r="AX53" s="31"/>
      <c r="AY53" s="31"/>
      <c r="AZ53" s="31"/>
    </row>
    <row r="54" spans="1:52" ht="33.75" hidden="1" outlineLevel="1" x14ac:dyDescent="0.25">
      <c r="A54" s="23" t="str">
        <f t="shared" si="8"/>
        <v>1</v>
      </c>
      <c r="B54" s="61" t="s">
        <v>139</v>
      </c>
      <c r="C54" s="33"/>
      <c r="D54" s="33" t="s">
        <v>140</v>
      </c>
      <c r="L54" s="34" t="s">
        <v>141</v>
      </c>
      <c r="M54" s="44" t="s">
        <v>142</v>
      </c>
      <c r="N54" s="36" t="s">
        <v>16</v>
      </c>
      <c r="O54" s="53">
        <f>SUMIFS([1]Административные!O$15:O$54,[1]Административные!$A$15:$A$54,$A54,[1]Административные!$B$15:$B$54,$B54)</f>
        <v>0</v>
      </c>
      <c r="P54" s="53">
        <f>SUMIFS([1]Административные!P$15:P$54,[1]Административные!$A$15:$A$54,$A54,[1]Административные!$B$15:$B$54,$B54)</f>
        <v>0</v>
      </c>
      <c r="Q54" s="53">
        <f>SUMIFS([1]Административные!Q$15:Q$54,[1]Административные!$A$15:$A$54,$A54,[1]Административные!$B$15:$B$54,$B54)</f>
        <v>0</v>
      </c>
      <c r="R54" s="39">
        <f t="shared" si="4"/>
        <v>0</v>
      </c>
      <c r="S54" s="53">
        <f>SUMIFS([1]Административные!R$15:R$54,[1]Административные!$A$15:$A$54,$A54,[1]Административные!$B$15:$B$54,$B54)</f>
        <v>0</v>
      </c>
      <c r="T54" s="53">
        <f>SUMIFS([1]Административные!S$15:S$54,[1]Административные!$A$15:$A$54,$A54,[1]Административные!$B$15:$B$54,$B54)</f>
        <v>0</v>
      </c>
      <c r="U54" s="40"/>
      <c r="V54" s="40"/>
      <c r="W54" s="40"/>
      <c r="X54" s="40"/>
      <c r="Y54" s="40"/>
      <c r="Z54" s="40"/>
      <c r="AA54" s="40"/>
      <c r="AB54" s="40"/>
      <c r="AC54" s="40"/>
      <c r="AD54" s="53">
        <f>SUMIFS([1]Административные!T$15:T$54,[1]Административные!$A$15:$A$54,$A54,[1]Административные!$B$15:$B$54,$B54)</f>
        <v>0</v>
      </c>
      <c r="AE54" s="40"/>
      <c r="AF54" s="40"/>
      <c r="AG54" s="40"/>
      <c r="AH54" s="40"/>
      <c r="AI54" s="40"/>
      <c r="AJ54" s="40"/>
      <c r="AK54" s="40"/>
      <c r="AL54" s="40"/>
      <c r="AM54" s="40"/>
      <c r="AN54" s="39">
        <f t="shared" si="9"/>
        <v>0</v>
      </c>
      <c r="AO54" s="40"/>
      <c r="AP54" s="40"/>
      <c r="AQ54" s="40"/>
      <c r="AR54" s="40"/>
      <c r="AS54" s="40"/>
      <c r="AT54" s="40"/>
      <c r="AU54" s="40"/>
      <c r="AV54" s="40"/>
      <c r="AW54" s="40"/>
      <c r="AX54" s="31"/>
      <c r="AY54" s="31"/>
      <c r="AZ54" s="31"/>
    </row>
    <row r="55" spans="1:52" ht="15" hidden="1" outlineLevel="1" x14ac:dyDescent="0.25">
      <c r="A55" s="23" t="str">
        <f t="shared" si="8"/>
        <v>1</v>
      </c>
      <c r="B55" s="61" t="s">
        <v>143</v>
      </c>
      <c r="C55" s="33"/>
      <c r="D55" s="33" t="s">
        <v>144</v>
      </c>
      <c r="L55" s="34" t="s">
        <v>145</v>
      </c>
      <c r="M55" s="44" t="s">
        <v>146</v>
      </c>
      <c r="N55" s="36" t="s">
        <v>16</v>
      </c>
      <c r="O55" s="53">
        <f>SUMIFS([1]Административные!O$15:O$54,[1]Административные!$A$15:$A$54,$A55,[1]Административные!$B$15:$B$54,$B55)</f>
        <v>0</v>
      </c>
      <c r="P55" s="53">
        <f>SUMIFS([1]Административные!P$15:P$54,[1]Административные!$A$15:$A$54,$A55,[1]Административные!$B$15:$B$54,$B55)</f>
        <v>0</v>
      </c>
      <c r="Q55" s="53">
        <f>SUMIFS([1]Административные!Q$15:Q$54,[1]Административные!$A$15:$A$54,$A55,[1]Административные!$B$15:$B$54,$B55)</f>
        <v>0</v>
      </c>
      <c r="R55" s="39">
        <f t="shared" si="4"/>
        <v>0</v>
      </c>
      <c r="S55" s="53">
        <f>SUMIFS([1]Административные!R$15:R$54,[1]Административные!$A$15:$A$54,$A55,[1]Административные!$B$15:$B$54,$B55)</f>
        <v>0</v>
      </c>
      <c r="T55" s="53">
        <f>SUMIFS([1]Административные!S$15:S$54,[1]Административные!$A$15:$A$54,$A55,[1]Административные!$B$15:$B$54,$B55)</f>
        <v>0</v>
      </c>
      <c r="U55" s="40"/>
      <c r="V55" s="40"/>
      <c r="W55" s="40"/>
      <c r="X55" s="40"/>
      <c r="Y55" s="40"/>
      <c r="Z55" s="40"/>
      <c r="AA55" s="40"/>
      <c r="AB55" s="40"/>
      <c r="AC55" s="40"/>
      <c r="AD55" s="53">
        <f>SUMIFS([1]Административные!T$15:T$54,[1]Административные!$A$15:$A$54,$A55,[1]Административные!$B$15:$B$54,$B55)</f>
        <v>0</v>
      </c>
      <c r="AE55" s="40"/>
      <c r="AF55" s="40"/>
      <c r="AG55" s="40"/>
      <c r="AH55" s="40"/>
      <c r="AI55" s="40"/>
      <c r="AJ55" s="40"/>
      <c r="AK55" s="40"/>
      <c r="AL55" s="40"/>
      <c r="AM55" s="40"/>
      <c r="AN55" s="39">
        <f t="shared" si="9"/>
        <v>0</v>
      </c>
      <c r="AO55" s="40"/>
      <c r="AP55" s="40"/>
      <c r="AQ55" s="40"/>
      <c r="AR55" s="40"/>
      <c r="AS55" s="40"/>
      <c r="AT55" s="40"/>
      <c r="AU55" s="40"/>
      <c r="AV55" s="40"/>
      <c r="AW55" s="40"/>
      <c r="AX55" s="31"/>
      <c r="AY55" s="31"/>
      <c r="AZ55" s="31"/>
    </row>
    <row r="56" spans="1:52" ht="15" hidden="1" outlineLevel="1" x14ac:dyDescent="0.25">
      <c r="A56" s="23" t="str">
        <f t="shared" si="8"/>
        <v>1</v>
      </c>
      <c r="B56" s="61" t="s">
        <v>147</v>
      </c>
      <c r="C56" s="33"/>
      <c r="D56" s="33" t="s">
        <v>148</v>
      </c>
      <c r="L56" s="34" t="s">
        <v>149</v>
      </c>
      <c r="M56" s="44" t="s">
        <v>150</v>
      </c>
      <c r="N56" s="36" t="s">
        <v>16</v>
      </c>
      <c r="O56" s="53">
        <f>SUMIFS([1]Административные!O$15:O$54,[1]Административные!$A$15:$A$54,$A56,[1]Административные!$B$15:$B$54,$B56)</f>
        <v>0</v>
      </c>
      <c r="P56" s="53">
        <f>SUMIFS([1]Административные!P$15:P$54,[1]Административные!$A$15:$A$54,$A56,[1]Административные!$B$15:$B$54,$B56)</f>
        <v>0</v>
      </c>
      <c r="Q56" s="53">
        <f>SUMIFS([1]Административные!Q$15:Q$54,[1]Административные!$A$15:$A$54,$A56,[1]Административные!$B$15:$B$54,$B56)</f>
        <v>0</v>
      </c>
      <c r="R56" s="39">
        <f t="shared" si="4"/>
        <v>0</v>
      </c>
      <c r="S56" s="53">
        <f>SUMIFS([1]Административные!R$15:R$54,[1]Административные!$A$15:$A$54,$A56,[1]Административные!$B$15:$B$54,$B56)</f>
        <v>0</v>
      </c>
      <c r="T56" s="53">
        <f>SUMIFS([1]Административные!S$15:S$54,[1]Административные!$A$15:$A$54,$A56,[1]Административные!$B$15:$B$54,$B56)</f>
        <v>0</v>
      </c>
      <c r="U56" s="40"/>
      <c r="V56" s="40"/>
      <c r="W56" s="40"/>
      <c r="X56" s="40"/>
      <c r="Y56" s="40"/>
      <c r="Z56" s="40"/>
      <c r="AA56" s="40"/>
      <c r="AB56" s="40"/>
      <c r="AC56" s="40"/>
      <c r="AD56" s="53">
        <f>SUMIFS([1]Административные!T$15:T$54,[1]Административные!$A$15:$A$54,$A56,[1]Административные!$B$15:$B$54,$B56)</f>
        <v>0</v>
      </c>
      <c r="AE56" s="40"/>
      <c r="AF56" s="40"/>
      <c r="AG56" s="40"/>
      <c r="AH56" s="40"/>
      <c r="AI56" s="40"/>
      <c r="AJ56" s="40"/>
      <c r="AK56" s="40"/>
      <c r="AL56" s="40"/>
      <c r="AM56" s="40"/>
      <c r="AN56" s="39">
        <f t="shared" si="9"/>
        <v>0</v>
      </c>
      <c r="AO56" s="40"/>
      <c r="AP56" s="40"/>
      <c r="AQ56" s="40"/>
      <c r="AR56" s="40"/>
      <c r="AS56" s="40"/>
      <c r="AT56" s="40"/>
      <c r="AU56" s="40"/>
      <c r="AV56" s="40"/>
      <c r="AW56" s="40"/>
      <c r="AX56" s="31"/>
      <c r="AY56" s="31"/>
      <c r="AZ56" s="31"/>
    </row>
    <row r="57" spans="1:52" ht="15" hidden="1" outlineLevel="1" x14ac:dyDescent="0.25">
      <c r="A57" s="23" t="str">
        <f t="shared" si="8"/>
        <v>1</v>
      </c>
      <c r="B57" s="61" t="s">
        <v>151</v>
      </c>
      <c r="C57" s="33"/>
      <c r="D57" s="33" t="s">
        <v>152</v>
      </c>
      <c r="L57" s="34" t="s">
        <v>153</v>
      </c>
      <c r="M57" s="44" t="s">
        <v>154</v>
      </c>
      <c r="N57" s="36" t="s">
        <v>16</v>
      </c>
      <c r="O57" s="53">
        <f>SUMIFS([1]Административные!O$15:O$54,[1]Административные!$A$15:$A$54,$A57,[1]Административные!$B$15:$B$54,$B57)</f>
        <v>0</v>
      </c>
      <c r="P57" s="53">
        <f>SUMIFS([1]Административные!P$15:P$54,[1]Административные!$A$15:$A$54,$A57,[1]Административные!$B$15:$B$54,$B57)</f>
        <v>0</v>
      </c>
      <c r="Q57" s="53">
        <f>SUMIFS([1]Административные!Q$15:Q$54,[1]Административные!$A$15:$A$54,$A57,[1]Административные!$B$15:$B$54,$B57)</f>
        <v>0</v>
      </c>
      <c r="R57" s="39">
        <f t="shared" si="4"/>
        <v>0</v>
      </c>
      <c r="S57" s="53">
        <f>SUMIFS([1]Административные!R$15:R$54,[1]Административные!$A$15:$A$54,$A57,[1]Административные!$B$15:$B$54,$B57)</f>
        <v>0</v>
      </c>
      <c r="T57" s="53">
        <f>SUMIFS([1]Административные!S$15:S$54,[1]Административные!$A$15:$A$54,$A57,[1]Административные!$B$15:$B$54,$B57)</f>
        <v>0</v>
      </c>
      <c r="U57" s="40"/>
      <c r="V57" s="40"/>
      <c r="W57" s="40"/>
      <c r="X57" s="40"/>
      <c r="Y57" s="40"/>
      <c r="Z57" s="40"/>
      <c r="AA57" s="40"/>
      <c r="AB57" s="40"/>
      <c r="AC57" s="40"/>
      <c r="AD57" s="53">
        <f>SUMIFS([1]Административные!T$15:T$54,[1]Административные!$A$15:$A$54,$A57,[1]Административные!$B$15:$B$54,$B57)</f>
        <v>0</v>
      </c>
      <c r="AE57" s="40"/>
      <c r="AF57" s="40"/>
      <c r="AG57" s="40"/>
      <c r="AH57" s="40"/>
      <c r="AI57" s="40"/>
      <c r="AJ57" s="40"/>
      <c r="AK57" s="40"/>
      <c r="AL57" s="40"/>
      <c r="AM57" s="40"/>
      <c r="AN57" s="39">
        <f t="shared" si="9"/>
        <v>0</v>
      </c>
      <c r="AO57" s="40"/>
      <c r="AP57" s="40"/>
      <c r="AQ57" s="40"/>
      <c r="AR57" s="40"/>
      <c r="AS57" s="40"/>
      <c r="AT57" s="40"/>
      <c r="AU57" s="40"/>
      <c r="AV57" s="40"/>
      <c r="AW57" s="40"/>
      <c r="AX57" s="31"/>
      <c r="AY57" s="31"/>
      <c r="AZ57" s="31"/>
    </row>
    <row r="58" spans="1:52" ht="15" hidden="1" outlineLevel="1" x14ac:dyDescent="0.25">
      <c r="A58" s="23" t="str">
        <f t="shared" si="8"/>
        <v>1</v>
      </c>
      <c r="B58" s="61" t="s">
        <v>155</v>
      </c>
      <c r="C58" s="33"/>
      <c r="D58" s="33" t="s">
        <v>156</v>
      </c>
      <c r="L58" s="34" t="s">
        <v>157</v>
      </c>
      <c r="M58" s="44" t="s">
        <v>158</v>
      </c>
      <c r="N58" s="36" t="s">
        <v>16</v>
      </c>
      <c r="O58" s="53">
        <f>SUMIFS([1]Административные!O$15:O$54,[1]Административные!$A$15:$A$54,$A58,[1]Административные!$B$15:$B$54,$B58)</f>
        <v>0</v>
      </c>
      <c r="P58" s="53">
        <f>SUMIFS([1]Административные!P$15:P$54,[1]Административные!$A$15:$A$54,$A58,[1]Административные!$B$15:$B$54,$B58)</f>
        <v>0</v>
      </c>
      <c r="Q58" s="53">
        <f>SUMIFS([1]Административные!Q$15:Q$54,[1]Административные!$A$15:$A$54,$A58,[1]Административные!$B$15:$B$54,$B58)</f>
        <v>0</v>
      </c>
      <c r="R58" s="39">
        <f t="shared" si="4"/>
        <v>0</v>
      </c>
      <c r="S58" s="53">
        <f>SUMIFS([1]Административные!R$15:R$54,[1]Административные!$A$15:$A$54,$A58,[1]Административные!$B$15:$B$54,$B58)</f>
        <v>0</v>
      </c>
      <c r="T58" s="53">
        <f>SUMIFS([1]Административные!S$15:S$54,[1]Административные!$A$15:$A$54,$A58,[1]Административные!$B$15:$B$54,$B58)</f>
        <v>0</v>
      </c>
      <c r="U58" s="40"/>
      <c r="V58" s="40"/>
      <c r="W58" s="40"/>
      <c r="X58" s="40"/>
      <c r="Y58" s="40"/>
      <c r="Z58" s="40"/>
      <c r="AA58" s="40"/>
      <c r="AB58" s="40"/>
      <c r="AC58" s="40"/>
      <c r="AD58" s="53">
        <f>SUMIFS([1]Административные!T$15:T$54,[1]Административные!$A$15:$A$54,$A58,[1]Административные!$B$15:$B$54,$B58)</f>
        <v>0</v>
      </c>
      <c r="AE58" s="40"/>
      <c r="AF58" s="40"/>
      <c r="AG58" s="40"/>
      <c r="AH58" s="40"/>
      <c r="AI58" s="40"/>
      <c r="AJ58" s="40"/>
      <c r="AK58" s="40"/>
      <c r="AL58" s="40"/>
      <c r="AM58" s="40"/>
      <c r="AN58" s="39">
        <f t="shared" si="9"/>
        <v>0</v>
      </c>
      <c r="AO58" s="40"/>
      <c r="AP58" s="40"/>
      <c r="AQ58" s="40"/>
      <c r="AR58" s="40"/>
      <c r="AS58" s="40"/>
      <c r="AT58" s="40"/>
      <c r="AU58" s="40"/>
      <c r="AV58" s="40"/>
      <c r="AW58" s="40"/>
      <c r="AX58" s="31"/>
      <c r="AY58" s="31"/>
      <c r="AZ58" s="31"/>
    </row>
    <row r="59" spans="1:52" ht="15" hidden="1" outlineLevel="1" x14ac:dyDescent="0.25">
      <c r="A59" s="23" t="str">
        <f t="shared" si="8"/>
        <v>1</v>
      </c>
      <c r="B59" s="61" t="s">
        <v>159</v>
      </c>
      <c r="C59" s="33"/>
      <c r="D59" s="33" t="s">
        <v>160</v>
      </c>
      <c r="L59" s="34" t="s">
        <v>161</v>
      </c>
      <c r="M59" s="50" t="s">
        <v>162</v>
      </c>
      <c r="N59" s="36" t="s">
        <v>16</v>
      </c>
      <c r="O59" s="53">
        <f>SUMIFS([1]Административные!O$15:O$54,[1]Административные!$A$15:$A$54,$A59,[1]Административные!$B$15:$B$54,$B59)</f>
        <v>0</v>
      </c>
      <c r="P59" s="53">
        <f>SUMIFS([1]Административные!P$15:P$54,[1]Административные!$A$15:$A$54,$A59,[1]Административные!$B$15:$B$54,$B59)</f>
        <v>0</v>
      </c>
      <c r="Q59" s="53">
        <f>SUMIFS([1]Административные!Q$15:Q$54,[1]Административные!$A$15:$A$54,$A59,[1]Административные!$B$15:$B$54,$B59)</f>
        <v>0</v>
      </c>
      <c r="R59" s="39">
        <f t="shared" si="4"/>
        <v>0</v>
      </c>
      <c r="S59" s="53">
        <f>SUMIFS([1]Административные!R$15:R$54,[1]Административные!$A$15:$A$54,$A59,[1]Административные!$B$15:$B$54,$B59)</f>
        <v>0</v>
      </c>
      <c r="T59" s="53">
        <f>SUMIFS([1]Административные!S$15:S$54,[1]Административные!$A$15:$A$54,$A59,[1]Административные!$B$15:$B$54,$B59)</f>
        <v>0</v>
      </c>
      <c r="U59" s="40"/>
      <c r="V59" s="40"/>
      <c r="W59" s="40"/>
      <c r="X59" s="40"/>
      <c r="Y59" s="40"/>
      <c r="Z59" s="40"/>
      <c r="AA59" s="40"/>
      <c r="AB59" s="40"/>
      <c r="AC59" s="40"/>
      <c r="AD59" s="53">
        <f>SUMIFS([1]Административные!T$15:T$54,[1]Административные!$A$15:$A$54,$A59,[1]Административные!$B$15:$B$54,$B59)</f>
        <v>0</v>
      </c>
      <c r="AE59" s="40"/>
      <c r="AF59" s="40"/>
      <c r="AG59" s="40"/>
      <c r="AH59" s="40"/>
      <c r="AI59" s="40"/>
      <c r="AJ59" s="40"/>
      <c r="AK59" s="40"/>
      <c r="AL59" s="40"/>
      <c r="AM59" s="40"/>
      <c r="AN59" s="39">
        <f t="shared" si="9"/>
        <v>0</v>
      </c>
      <c r="AO59" s="40"/>
      <c r="AP59" s="40"/>
      <c r="AQ59" s="40"/>
      <c r="AR59" s="40"/>
      <c r="AS59" s="40"/>
      <c r="AT59" s="40"/>
      <c r="AU59" s="40"/>
      <c r="AV59" s="40"/>
      <c r="AW59" s="40"/>
      <c r="AX59" s="31"/>
      <c r="AY59" s="31"/>
      <c r="AZ59" s="31"/>
    </row>
    <row r="60" spans="1:52" ht="15" hidden="1" outlineLevel="1" x14ac:dyDescent="0.25">
      <c r="A60" s="23" t="str">
        <f t="shared" si="8"/>
        <v>1</v>
      </c>
      <c r="B60" s="61" t="s">
        <v>163</v>
      </c>
      <c r="C60" s="33"/>
      <c r="D60" s="33" t="s">
        <v>164</v>
      </c>
      <c r="L60" s="34" t="s">
        <v>165</v>
      </c>
      <c r="M60" s="50" t="s">
        <v>166</v>
      </c>
      <c r="N60" s="36" t="s">
        <v>16</v>
      </c>
      <c r="O60" s="53">
        <f>SUMIFS([1]Административные!O$15:O$54,[1]Административные!$A$15:$A$54,$A60,[1]Административные!$B$15:$B$54,$B60)</f>
        <v>0</v>
      </c>
      <c r="P60" s="53">
        <f>SUMIFS([1]Административные!P$15:P$54,[1]Административные!$A$15:$A$54,$A60,[1]Административные!$B$15:$B$54,$B60)</f>
        <v>0</v>
      </c>
      <c r="Q60" s="53">
        <f>SUMIFS([1]Административные!Q$15:Q$54,[1]Административные!$A$15:$A$54,$A60,[1]Административные!$B$15:$B$54,$B60)</f>
        <v>0</v>
      </c>
      <c r="R60" s="39">
        <f t="shared" si="4"/>
        <v>0</v>
      </c>
      <c r="S60" s="53">
        <f>SUMIFS([1]Административные!R$15:R$54,[1]Административные!$A$15:$A$54,$A60,[1]Административные!$B$15:$B$54,$B60)</f>
        <v>0</v>
      </c>
      <c r="T60" s="53">
        <f>SUMIFS([1]Административные!S$15:S$54,[1]Административные!$A$15:$A$54,$A60,[1]Административные!$B$15:$B$54,$B60)</f>
        <v>0</v>
      </c>
      <c r="U60" s="40"/>
      <c r="V60" s="40"/>
      <c r="W60" s="40"/>
      <c r="X60" s="40"/>
      <c r="Y60" s="40"/>
      <c r="Z60" s="40"/>
      <c r="AA60" s="40"/>
      <c r="AB60" s="40"/>
      <c r="AC60" s="40"/>
      <c r="AD60" s="53">
        <f>SUMIFS([1]Административные!T$15:T$54,[1]Административные!$A$15:$A$54,$A60,[1]Административные!$B$15:$B$54,$B60)</f>
        <v>0</v>
      </c>
      <c r="AE60" s="40"/>
      <c r="AF60" s="40"/>
      <c r="AG60" s="40"/>
      <c r="AH60" s="40"/>
      <c r="AI60" s="40"/>
      <c r="AJ60" s="40"/>
      <c r="AK60" s="40"/>
      <c r="AL60" s="40"/>
      <c r="AM60" s="40"/>
      <c r="AN60" s="39">
        <f t="shared" si="9"/>
        <v>0</v>
      </c>
      <c r="AO60" s="40"/>
      <c r="AP60" s="40"/>
      <c r="AQ60" s="40"/>
      <c r="AR60" s="40"/>
      <c r="AS60" s="40"/>
      <c r="AT60" s="40"/>
      <c r="AU60" s="40"/>
      <c r="AV60" s="40"/>
      <c r="AW60" s="40"/>
      <c r="AX60" s="31"/>
      <c r="AY60" s="31"/>
      <c r="AZ60" s="31"/>
    </row>
    <row r="61" spans="1:52" ht="15" hidden="1" outlineLevel="1" x14ac:dyDescent="0.25">
      <c r="A61" s="23" t="str">
        <f t="shared" si="8"/>
        <v>1</v>
      </c>
      <c r="B61" s="1" t="s">
        <v>167</v>
      </c>
      <c r="C61" s="33"/>
      <c r="D61" s="33" t="s">
        <v>168</v>
      </c>
      <c r="L61" s="34" t="s">
        <v>169</v>
      </c>
      <c r="M61" s="47" t="s">
        <v>170</v>
      </c>
      <c r="N61" s="36" t="s">
        <v>16</v>
      </c>
      <c r="O61" s="53">
        <f>SUMIFS([1]Административные!O$15:O$54,[1]Административные!$A$15:$A$54,$A61,[1]Административные!$B$15:$B$54,$B61)</f>
        <v>0</v>
      </c>
      <c r="P61" s="53">
        <f>SUMIFS([1]Административные!P$15:P$54,[1]Административные!$A$15:$A$54,$A61,[1]Административные!$B$15:$B$54,$B61)</f>
        <v>0</v>
      </c>
      <c r="Q61" s="53">
        <f>SUMIFS([1]Административные!Q$15:Q$54,[1]Административные!$A$15:$A$54,$A61,[1]Административные!$B$15:$B$54,$B61)</f>
        <v>0</v>
      </c>
      <c r="R61" s="39">
        <f t="shared" si="4"/>
        <v>0</v>
      </c>
      <c r="S61" s="53">
        <f>SUMIFS([1]Административные!R$15:R$54,[1]Административные!$A$15:$A$54,$A61,[1]Административные!$B$15:$B$54,$B61)</f>
        <v>0</v>
      </c>
      <c r="T61" s="53">
        <f>SUMIFS([1]Административные!S$15:S$54,[1]Административные!$A$15:$A$54,$A61,[1]Административные!$B$15:$B$54,$B61)</f>
        <v>0</v>
      </c>
      <c r="U61" s="40"/>
      <c r="V61" s="40"/>
      <c r="W61" s="40"/>
      <c r="X61" s="40"/>
      <c r="Y61" s="40"/>
      <c r="Z61" s="40"/>
      <c r="AA61" s="40"/>
      <c r="AB61" s="40"/>
      <c r="AC61" s="40"/>
      <c r="AD61" s="53">
        <f>SUMIFS([1]Административные!T$15:T$54,[1]Административные!$A$15:$A$54,$A61,[1]Административные!$B$15:$B$54,$B61)</f>
        <v>0</v>
      </c>
      <c r="AE61" s="40"/>
      <c r="AF61" s="40"/>
      <c r="AG61" s="40"/>
      <c r="AH61" s="40"/>
      <c r="AI61" s="40"/>
      <c r="AJ61" s="40"/>
      <c r="AK61" s="40"/>
      <c r="AL61" s="40"/>
      <c r="AM61" s="40"/>
      <c r="AN61" s="39">
        <f>IF(S61=0,0,(AD61-S61)/S61*100)</f>
        <v>0</v>
      </c>
      <c r="AO61" s="40"/>
      <c r="AP61" s="40"/>
      <c r="AQ61" s="40"/>
      <c r="AR61" s="40"/>
      <c r="AS61" s="40"/>
      <c r="AT61" s="40"/>
      <c r="AU61" s="40"/>
      <c r="AV61" s="40"/>
      <c r="AW61" s="40"/>
      <c r="AX61" s="31"/>
      <c r="AY61" s="31"/>
      <c r="AZ61" s="31"/>
    </row>
    <row r="62" spans="1:52" ht="22.5" hidden="1" outlineLevel="1" x14ac:dyDescent="0.25">
      <c r="A62" s="23" t="str">
        <f t="shared" si="8"/>
        <v>1</v>
      </c>
      <c r="C62" s="33"/>
      <c r="D62" s="33" t="s">
        <v>171</v>
      </c>
      <c r="L62" s="34" t="s">
        <v>172</v>
      </c>
      <c r="M62" s="35" t="s">
        <v>173</v>
      </c>
      <c r="N62" s="36" t="s">
        <v>16</v>
      </c>
      <c r="O62" s="53">
        <f ca="1">SUMIFS('[1]Сбытовые расходы ГО'!O$15:O$40,'[1]Сбытовые расходы ГО'!$A$15:$A$40,$A62,'[1]Сбытовые расходы ГО'!$B$15:$B$40,"L0")-SUMIFS('[1]Сбытовые расходы ГО'!O$15:O$40,'[1]Сбытовые расходы ГО'!$A$15:$A$40,$A62,'[1]Сбытовые расходы ГО'!$B$15:$B$40,"L1")</f>
        <v>0</v>
      </c>
      <c r="P62" s="53">
        <f ca="1">SUMIFS('[1]Сбытовые расходы ГО'!P$15:P$40,'[1]Сбытовые расходы ГО'!$A$15:$A$40,$A62,'[1]Сбытовые расходы ГО'!$B$15:$B$40,"L0")-SUMIFS('[1]Сбытовые расходы ГО'!P$15:P$40,'[1]Сбытовые расходы ГО'!$A$15:$A$40,$A62,'[1]Сбытовые расходы ГО'!$B$15:$B$40,"L1")</f>
        <v>0</v>
      </c>
      <c r="Q62" s="53">
        <f ca="1">SUMIFS('[1]Сбытовые расходы ГО'!Q$15:Q$40,'[1]Сбытовые расходы ГО'!$A$15:$A$40,$A62,'[1]Сбытовые расходы ГО'!$B$15:$B$40,"L0")-SUMIFS('[1]Сбытовые расходы ГО'!Q$15:Q$40,'[1]Сбытовые расходы ГО'!$A$15:$A$40,$A62,'[1]Сбытовые расходы ГО'!$B$15:$B$40,"L1")</f>
        <v>0</v>
      </c>
      <c r="R62" s="39">
        <f t="shared" ca="1" si="4"/>
        <v>0</v>
      </c>
      <c r="S62" s="53">
        <f ca="1">SUMIFS('[1]Сбытовые расходы ГО'!R$15:R$40,'[1]Сбытовые расходы ГО'!$A$15:$A$40,$A62,'[1]Сбытовые расходы ГО'!$B$15:$B$40,"L0")-SUMIFS('[1]Сбытовые расходы ГО'!R$15:R$40,'[1]Сбытовые расходы ГО'!$A$15:$A$40,$A62,'[1]Сбытовые расходы ГО'!$B$15:$B$40,"L1")</f>
        <v>0</v>
      </c>
      <c r="T62" s="53">
        <f ca="1">SUMIFS('[1]Сбытовые расходы ГО'!S$15:S$40,'[1]Сбытовые расходы ГО'!$A$15:$A$40,$A62,'[1]Сбытовые расходы ГО'!$B$15:$B$40,"L0")-SUMIFS('[1]Сбытовые расходы ГО'!S$15:S$40,'[1]Сбытовые расходы ГО'!$A$15:$A$40,$A62,'[1]Сбытовые расходы ГО'!$B$15:$B$40,"L1")</f>
        <v>0</v>
      </c>
      <c r="U62" s="40"/>
      <c r="V62" s="40"/>
      <c r="W62" s="40"/>
      <c r="X62" s="40"/>
      <c r="Y62" s="40"/>
      <c r="Z62" s="40"/>
      <c r="AA62" s="40"/>
      <c r="AB62" s="40"/>
      <c r="AC62" s="40"/>
      <c r="AD62" s="53">
        <f ca="1">SUMIFS('[1]Сбытовые расходы ГО'!T$15:T$40,'[1]Сбытовые расходы ГО'!$A$15:$A$40,$A62,'[1]Сбытовые расходы ГО'!$B$15:$B$40,"L0")-SUMIFS('[1]Сбытовые расходы ГО'!T$15:T$40,'[1]Сбытовые расходы ГО'!$A$15:$A$40,$A62,'[1]Сбытовые расходы ГО'!$B$15:$B$40,"L1")</f>
        <v>0</v>
      </c>
      <c r="AE62" s="40"/>
      <c r="AF62" s="40"/>
      <c r="AG62" s="40"/>
      <c r="AH62" s="40"/>
      <c r="AI62" s="40"/>
      <c r="AJ62" s="40"/>
      <c r="AK62" s="40"/>
      <c r="AL62" s="40"/>
      <c r="AM62" s="40"/>
      <c r="AN62" s="39">
        <f ca="1">IF(S62=0,0,(AD62-S62)/S62*100)</f>
        <v>0</v>
      </c>
      <c r="AO62" s="40"/>
      <c r="AP62" s="40"/>
      <c r="AQ62" s="40"/>
      <c r="AR62" s="40"/>
      <c r="AS62" s="40"/>
      <c r="AT62" s="40"/>
      <c r="AU62" s="40"/>
      <c r="AV62" s="40"/>
      <c r="AW62" s="40"/>
      <c r="AX62" s="31"/>
      <c r="AY62" s="31"/>
      <c r="AZ62" s="31"/>
    </row>
    <row r="63" spans="1:52" ht="11.25" hidden="1" outlineLevel="1" x14ac:dyDescent="0.25">
      <c r="A63" s="23" t="str">
        <f t="shared" si="8"/>
        <v>1</v>
      </c>
      <c r="C63" s="33"/>
      <c r="D63" s="33" t="s">
        <v>174</v>
      </c>
      <c r="L63" s="34" t="s">
        <v>175</v>
      </c>
      <c r="M63" s="35" t="s">
        <v>176</v>
      </c>
      <c r="N63" s="36" t="s">
        <v>16</v>
      </c>
      <c r="O63" s="49"/>
      <c r="P63" s="49"/>
      <c r="Q63" s="49"/>
      <c r="R63" s="39">
        <f t="shared" si="4"/>
        <v>0</v>
      </c>
      <c r="S63" s="49"/>
      <c r="T63" s="49"/>
      <c r="U63" s="40"/>
      <c r="V63" s="40"/>
      <c r="W63" s="40"/>
      <c r="X63" s="40"/>
      <c r="Y63" s="40"/>
      <c r="Z63" s="40"/>
      <c r="AA63" s="40"/>
      <c r="AB63" s="40"/>
      <c r="AC63" s="40"/>
      <c r="AD63" s="49"/>
      <c r="AE63" s="40"/>
      <c r="AF63" s="40"/>
      <c r="AG63" s="40"/>
      <c r="AH63" s="40"/>
      <c r="AI63" s="40"/>
      <c r="AJ63" s="40"/>
      <c r="AK63" s="40"/>
      <c r="AL63" s="40"/>
      <c r="AM63" s="40"/>
      <c r="AN63" s="39">
        <f t="shared" si="9"/>
        <v>0</v>
      </c>
      <c r="AO63" s="40"/>
      <c r="AP63" s="40"/>
      <c r="AQ63" s="40"/>
      <c r="AR63" s="40"/>
      <c r="AS63" s="40"/>
      <c r="AT63" s="40"/>
      <c r="AU63" s="40"/>
      <c r="AV63" s="40"/>
      <c r="AW63" s="40"/>
      <c r="AX63" s="31"/>
      <c r="AY63" s="31"/>
      <c r="AZ63" s="31"/>
    </row>
    <row r="64" spans="1:52" s="56" customFormat="1" ht="11.25" outlineLevel="1" x14ac:dyDescent="0.25">
      <c r="A64" s="23" t="str">
        <f t="shared" si="8"/>
        <v>1</v>
      </c>
      <c r="C64" s="33"/>
      <c r="D64" s="33" t="s">
        <v>177</v>
      </c>
      <c r="L64" s="57" t="s">
        <v>178</v>
      </c>
      <c r="M64" s="58" t="s">
        <v>179</v>
      </c>
      <c r="N64" s="59" t="s">
        <v>16</v>
      </c>
      <c r="O64" s="60">
        <f>SUM(O65:O67)</f>
        <v>0</v>
      </c>
      <c r="P64" s="60">
        <f>SUM(P65:P67)</f>
        <v>0</v>
      </c>
      <c r="Q64" s="60">
        <f>SUM(Q65:Q67)</f>
        <v>1487.6268157554855</v>
      </c>
      <c r="R64" s="29">
        <f t="shared" si="4"/>
        <v>1487.6268157554855</v>
      </c>
      <c r="S64" s="60">
        <f>SUM(S65:S67)</f>
        <v>1577.2977573866206</v>
      </c>
      <c r="T64" s="60">
        <f>SUM(T65:T67)</f>
        <v>0</v>
      </c>
      <c r="U64" s="42"/>
      <c r="V64" s="42"/>
      <c r="W64" s="42"/>
      <c r="X64" s="42"/>
      <c r="Y64" s="42"/>
      <c r="Z64" s="42"/>
      <c r="AA64" s="42"/>
      <c r="AB64" s="42"/>
      <c r="AC64" s="42"/>
      <c r="AD64" s="60">
        <f>SUM(AD65:AD67)</f>
        <v>1665.9954488502267</v>
      </c>
      <c r="AE64" s="42"/>
      <c r="AF64" s="42"/>
      <c r="AG64" s="42"/>
      <c r="AH64" s="42"/>
      <c r="AI64" s="42"/>
      <c r="AJ64" s="42"/>
      <c r="AK64" s="42"/>
      <c r="AL64" s="42"/>
      <c r="AM64" s="42"/>
      <c r="AN64" s="29">
        <f>IF(S64=0,0,(AD64-S64)/S64*100)</f>
        <v>5.6233955223880363</v>
      </c>
      <c r="AO64" s="42"/>
      <c r="AP64" s="42"/>
      <c r="AQ64" s="42"/>
      <c r="AR64" s="42"/>
      <c r="AS64" s="42"/>
      <c r="AT64" s="42"/>
      <c r="AU64" s="42"/>
      <c r="AV64" s="42"/>
      <c r="AW64" s="42"/>
      <c r="AX64" s="43"/>
      <c r="AY64" s="43"/>
      <c r="AZ64" s="43"/>
    </row>
    <row r="65" spans="1:53" ht="11.25" hidden="1" outlineLevel="1" x14ac:dyDescent="0.25">
      <c r="A65" s="23" t="str">
        <f t="shared" si="8"/>
        <v>1</v>
      </c>
      <c r="L65" s="34" t="s">
        <v>180</v>
      </c>
      <c r="M65" s="35"/>
      <c r="N65" s="36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63"/>
      <c r="AY65" s="63"/>
      <c r="AZ65" s="63"/>
    </row>
    <row r="66" spans="1:53" ht="14.25" hidden="1" outlineLevel="1" x14ac:dyDescent="0.25">
      <c r="A66" s="19" t="str">
        <f ca="1">OFFSET(A66,-1,0)</f>
        <v>1</v>
      </c>
      <c r="D66" s="33" t="s">
        <v>177</v>
      </c>
      <c r="E66" s="1" t="str">
        <f>M66</f>
        <v>КС</v>
      </c>
      <c r="K66" s="64" t="s">
        <v>181</v>
      </c>
      <c r="L66" s="34" t="s">
        <v>182</v>
      </c>
      <c r="M66" s="65" t="s">
        <v>183</v>
      </c>
      <c r="N66" s="36" t="s">
        <v>16</v>
      </c>
      <c r="O66" s="49"/>
      <c r="P66" s="49"/>
      <c r="Q66" s="49">
        <v>1487.6268157554855</v>
      </c>
      <c r="R66" s="39">
        <f>Q66-P66</f>
        <v>1487.6268157554855</v>
      </c>
      <c r="S66" s="49">
        <v>1577.2977573866206</v>
      </c>
      <c r="T66" s="49"/>
      <c r="U66" s="40"/>
      <c r="V66" s="40"/>
      <c r="W66" s="40"/>
      <c r="X66" s="40"/>
      <c r="Y66" s="40"/>
      <c r="Z66" s="40"/>
      <c r="AA66" s="40"/>
      <c r="AB66" s="40"/>
      <c r="AC66" s="40"/>
      <c r="AD66" s="49">
        <v>1665.9954488502267</v>
      </c>
      <c r="AE66" s="40"/>
      <c r="AF66" s="40"/>
      <c r="AG66" s="40"/>
      <c r="AH66" s="40"/>
      <c r="AI66" s="40"/>
      <c r="AJ66" s="40"/>
      <c r="AK66" s="40"/>
      <c r="AL66" s="40"/>
      <c r="AM66" s="40"/>
      <c r="AN66" s="39">
        <f>IF(S66=0,0,(AD66-S66)/S66*100)</f>
        <v>5.6233955223880363</v>
      </c>
      <c r="AO66" s="40"/>
      <c r="AP66" s="40"/>
      <c r="AQ66" s="40"/>
      <c r="AR66" s="40"/>
      <c r="AS66" s="40"/>
      <c r="AT66" s="40"/>
      <c r="AU66" s="40"/>
      <c r="AV66" s="40"/>
      <c r="AW66" s="40"/>
      <c r="AX66" s="31"/>
      <c r="AY66" s="31"/>
      <c r="AZ66" s="31"/>
    </row>
    <row r="67" spans="1:53" ht="15" outlineLevel="1" x14ac:dyDescent="0.25">
      <c r="A67" s="23" t="str">
        <f>A65</f>
        <v>1</v>
      </c>
      <c r="B67" s="66"/>
      <c r="D67" s="1" t="str">
        <f>A67&amp;"pIns1"</f>
        <v>1pIns1</v>
      </c>
      <c r="L67" s="67"/>
      <c r="M67" s="68" t="s">
        <v>184</v>
      </c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  <c r="AB67" s="69"/>
      <c r="AC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  <c r="AN67" s="69"/>
      <c r="AO67" s="69"/>
      <c r="AP67" s="69"/>
      <c r="AQ67" s="69"/>
      <c r="AR67" s="69"/>
      <c r="AS67" s="69"/>
      <c r="AT67" s="69"/>
      <c r="AU67" s="69"/>
      <c r="AV67" s="69"/>
      <c r="AW67" s="69"/>
      <c r="AX67" s="69"/>
      <c r="AY67" s="69"/>
      <c r="AZ67" s="70"/>
    </row>
    <row r="68" spans="1:53" s="56" customFormat="1" ht="11.25" outlineLevel="1" x14ac:dyDescent="0.25">
      <c r="A68" s="23" t="str">
        <f t="shared" si="8"/>
        <v>1</v>
      </c>
      <c r="C68" s="1"/>
      <c r="D68" s="1" t="s">
        <v>185</v>
      </c>
      <c r="L68" s="26" t="s">
        <v>186</v>
      </c>
      <c r="M68" s="27" t="s">
        <v>187</v>
      </c>
      <c r="N68" s="28" t="s">
        <v>16</v>
      </c>
      <c r="O68" s="60">
        <f>O69+O80+O81++O91+O92+O93+O95+O96+O97+O98+O101</f>
        <v>31.729999999999997</v>
      </c>
      <c r="P68" s="60">
        <f>P69+P80+P81++P91+P92+P93+P95+P96+P97+P98+P101</f>
        <v>33.298000000000002</v>
      </c>
      <c r="Q68" s="60">
        <f>Q69+Q80+Q81++Q91+Q92+Q93+Q95+Q96+Q97+Q98+Q101</f>
        <v>28.689802175971238</v>
      </c>
      <c r="R68" s="29">
        <f t="shared" ref="R68:R131" si="10">Q68-P68</f>
        <v>-4.608197824028764</v>
      </c>
      <c r="S68" s="60">
        <f t="shared" ref="S68:AM68" si="11">S69+S80+S81++S91+S92+S93+S95+S96+S97+S98+S101</f>
        <v>37.120000000000005</v>
      </c>
      <c r="T68" s="60">
        <f t="shared" si="11"/>
        <v>38.81</v>
      </c>
      <c r="U68" s="60">
        <f t="shared" si="11"/>
        <v>40.769999999999996</v>
      </c>
      <c r="V68" s="60">
        <f t="shared" si="11"/>
        <v>42.8</v>
      </c>
      <c r="W68" s="60">
        <f t="shared" si="11"/>
        <v>44.94</v>
      </c>
      <c r="X68" s="60">
        <f t="shared" si="11"/>
        <v>47.16</v>
      </c>
      <c r="Y68" s="60">
        <f t="shared" si="11"/>
        <v>0</v>
      </c>
      <c r="Z68" s="60">
        <f t="shared" si="11"/>
        <v>0</v>
      </c>
      <c r="AA68" s="60">
        <f t="shared" si="11"/>
        <v>0</v>
      </c>
      <c r="AB68" s="60">
        <f t="shared" si="11"/>
        <v>0</v>
      </c>
      <c r="AC68" s="60">
        <f t="shared" si="11"/>
        <v>0</v>
      </c>
      <c r="AD68" s="60">
        <f t="shared" si="11"/>
        <v>35.298367187165972</v>
      </c>
      <c r="AE68" s="60">
        <f t="shared" si="11"/>
        <v>37.949304401558116</v>
      </c>
      <c r="AF68" s="60">
        <f t="shared" si="11"/>
        <v>39.222799505912263</v>
      </c>
      <c r="AG68" s="60">
        <f t="shared" si="11"/>
        <v>40.388084650282828</v>
      </c>
      <c r="AH68" s="60">
        <f t="shared" si="11"/>
        <v>41.870333934331725</v>
      </c>
      <c r="AI68" s="60">
        <f t="shared" si="11"/>
        <v>0</v>
      </c>
      <c r="AJ68" s="60">
        <f t="shared" si="11"/>
        <v>0</v>
      </c>
      <c r="AK68" s="60">
        <f t="shared" si="11"/>
        <v>0</v>
      </c>
      <c r="AL68" s="60">
        <f t="shared" si="11"/>
        <v>0</v>
      </c>
      <c r="AM68" s="60">
        <f t="shared" si="11"/>
        <v>0</v>
      </c>
      <c r="AN68" s="29">
        <f t="shared" ref="AN68:AN74" si="12">IF(S68=0,0,(AD68-S68)/S68*100)</f>
        <v>-4.9074159828503019</v>
      </c>
      <c r="AO68" s="29">
        <f t="shared" ref="AO68:AW83" si="13">IF(AD68=0,0,(AE68-AD68)/AD68*100)</f>
        <v>7.5100845326239067</v>
      </c>
      <c r="AP68" s="29">
        <f t="shared" si="13"/>
        <v>3.3557798342724308</v>
      </c>
      <c r="AQ68" s="29">
        <f t="shared" si="13"/>
        <v>2.9709382273820477</v>
      </c>
      <c r="AR68" s="29">
        <f t="shared" si="13"/>
        <v>3.670016285455413</v>
      </c>
      <c r="AS68" s="29">
        <f t="shared" si="13"/>
        <v>-100</v>
      </c>
      <c r="AT68" s="29">
        <f t="shared" si="13"/>
        <v>0</v>
      </c>
      <c r="AU68" s="29">
        <f t="shared" si="13"/>
        <v>0</v>
      </c>
      <c r="AV68" s="29">
        <f t="shared" si="13"/>
        <v>0</v>
      </c>
      <c r="AW68" s="29">
        <f t="shared" si="13"/>
        <v>0</v>
      </c>
      <c r="AX68" s="31"/>
      <c r="AY68" s="31"/>
      <c r="AZ68" s="31"/>
      <c r="BA68" s="32"/>
    </row>
    <row r="69" spans="1:53" s="56" customFormat="1" ht="22.5" hidden="1" outlineLevel="1" x14ac:dyDescent="0.25">
      <c r="A69" s="23" t="str">
        <f t="shared" si="8"/>
        <v>1</v>
      </c>
      <c r="C69" s="1"/>
      <c r="D69" s="1" t="s">
        <v>188</v>
      </c>
      <c r="L69" s="57" t="s">
        <v>189</v>
      </c>
      <c r="M69" s="58" t="s">
        <v>190</v>
      </c>
      <c r="N69" s="59" t="s">
        <v>16</v>
      </c>
      <c r="O69" s="60">
        <f>SUM(O70:O79)</f>
        <v>0</v>
      </c>
      <c r="P69" s="29">
        <f>SUM(P70:P79)</f>
        <v>0</v>
      </c>
      <c r="Q69" s="29">
        <f>SUM(Q70:Q79)</f>
        <v>0</v>
      </c>
      <c r="R69" s="29">
        <f t="shared" si="10"/>
        <v>0</v>
      </c>
      <c r="S69" s="29">
        <f t="shared" ref="S69:AM69" si="14">SUM(S70:S79)</f>
        <v>0</v>
      </c>
      <c r="T69" s="60">
        <f t="shared" si="14"/>
        <v>0</v>
      </c>
      <c r="U69" s="29">
        <f t="shared" si="14"/>
        <v>0</v>
      </c>
      <c r="V69" s="29">
        <f t="shared" si="14"/>
        <v>0</v>
      </c>
      <c r="W69" s="29">
        <f t="shared" si="14"/>
        <v>0</v>
      </c>
      <c r="X69" s="29">
        <f t="shared" si="14"/>
        <v>0</v>
      </c>
      <c r="Y69" s="29">
        <f t="shared" si="14"/>
        <v>0</v>
      </c>
      <c r="Z69" s="29">
        <f t="shared" si="14"/>
        <v>0</v>
      </c>
      <c r="AA69" s="29">
        <f t="shared" si="14"/>
        <v>0</v>
      </c>
      <c r="AB69" s="29">
        <f t="shared" si="14"/>
        <v>0</v>
      </c>
      <c r="AC69" s="29">
        <f t="shared" si="14"/>
        <v>0</v>
      </c>
      <c r="AD69" s="60">
        <f t="shared" si="14"/>
        <v>0</v>
      </c>
      <c r="AE69" s="29">
        <f t="shared" si="14"/>
        <v>0</v>
      </c>
      <c r="AF69" s="29">
        <f t="shared" si="14"/>
        <v>0</v>
      </c>
      <c r="AG69" s="29">
        <f t="shared" si="14"/>
        <v>0</v>
      </c>
      <c r="AH69" s="29">
        <f t="shared" si="14"/>
        <v>0</v>
      </c>
      <c r="AI69" s="29">
        <f t="shared" si="14"/>
        <v>0</v>
      </c>
      <c r="AJ69" s="29">
        <f t="shared" si="14"/>
        <v>0</v>
      </c>
      <c r="AK69" s="29">
        <f t="shared" si="14"/>
        <v>0</v>
      </c>
      <c r="AL69" s="29">
        <f t="shared" si="14"/>
        <v>0</v>
      </c>
      <c r="AM69" s="29">
        <f t="shared" si="14"/>
        <v>0</v>
      </c>
      <c r="AN69" s="29">
        <f t="shared" si="12"/>
        <v>0</v>
      </c>
      <c r="AO69" s="29">
        <f t="shared" si="13"/>
        <v>0</v>
      </c>
      <c r="AP69" s="29">
        <f t="shared" si="13"/>
        <v>0</v>
      </c>
      <c r="AQ69" s="29">
        <f t="shared" si="13"/>
        <v>0</v>
      </c>
      <c r="AR69" s="29">
        <f t="shared" si="13"/>
        <v>0</v>
      </c>
      <c r="AS69" s="29">
        <f t="shared" si="13"/>
        <v>0</v>
      </c>
      <c r="AT69" s="29">
        <f t="shared" si="13"/>
        <v>0</v>
      </c>
      <c r="AU69" s="29">
        <f t="shared" si="13"/>
        <v>0</v>
      </c>
      <c r="AV69" s="29">
        <f t="shared" si="13"/>
        <v>0</v>
      </c>
      <c r="AW69" s="29">
        <f t="shared" si="13"/>
        <v>0</v>
      </c>
      <c r="AX69" s="43"/>
      <c r="AY69" s="43"/>
      <c r="AZ69" s="43"/>
    </row>
    <row r="70" spans="1:53" ht="11.25" hidden="1" outlineLevel="1" x14ac:dyDescent="0.25">
      <c r="A70" s="23" t="str">
        <f t="shared" si="8"/>
        <v>1</v>
      </c>
      <c r="B70" s="1" t="s">
        <v>191</v>
      </c>
      <c r="D70" s="1" t="s">
        <v>192</v>
      </c>
      <c r="L70" s="34" t="s">
        <v>193</v>
      </c>
      <c r="M70" s="44" t="s">
        <v>194</v>
      </c>
      <c r="N70" s="36" t="s">
        <v>16</v>
      </c>
      <c r="O70" s="39">
        <f>SUMIFS([1]Покупка!O$15:O$54,[1]Покупка!$A$15:$A$54,$A70,[1]Покупка!$M$15:$M$54,$B70)</f>
        <v>0</v>
      </c>
      <c r="P70" s="39">
        <f>SUMIFS([1]Покупка!P$15:P$54,[1]Покупка!$A$15:$A$54,$A70,[1]Покупка!$M$15:$M$54,$B70)</f>
        <v>0</v>
      </c>
      <c r="Q70" s="39">
        <f>SUMIFS([1]Покупка!Q$15:Q$54,[1]Покупка!$A$15:$A$54,$A70,[1]Покупка!$M$15:$M$54,$B70)</f>
        <v>0</v>
      </c>
      <c r="R70" s="39">
        <f t="shared" si="10"/>
        <v>0</v>
      </c>
      <c r="S70" s="39">
        <f>SUMIFS([1]Покупка!R$15:R$54,[1]Покупка!$A$15:$A$54,$A70,[1]Покупка!$M$15:$M$54,$B70)</f>
        <v>0</v>
      </c>
      <c r="T70" s="39">
        <f>SUMIFS([1]Покупка!S$15:S$54,[1]Покупка!$A$15:$A$54,$A70,[1]Покупка!$M$15:$M$54,$B70)</f>
        <v>0</v>
      </c>
      <c r="U70" s="39">
        <f>SUMIFS([1]Покупка!T$15:T$54,[1]Покупка!$A$15:$A$54,$A70,[1]Покупка!$M$15:$M$54,$B70)</f>
        <v>0</v>
      </c>
      <c r="V70" s="39">
        <f>SUMIFS([1]Покупка!U$15:U$54,[1]Покупка!$A$15:$A$54,$A70,[1]Покупка!$M$15:$M$54,$B70)</f>
        <v>0</v>
      </c>
      <c r="W70" s="39">
        <f>SUMIFS([1]Покупка!V$15:V$54,[1]Покупка!$A$15:$A$54,$A70,[1]Покупка!$M$15:$M$54,$B70)</f>
        <v>0</v>
      </c>
      <c r="X70" s="39">
        <f>SUMIFS([1]Покупка!W$15:W$54,[1]Покупка!$A$15:$A$54,$A70,[1]Покупка!$M$15:$M$54,$B70)</f>
        <v>0</v>
      </c>
      <c r="Y70" s="39">
        <f>SUMIFS([1]Покупка!X$15:X$54,[1]Покупка!$A$15:$A$54,$A70,[1]Покупка!$M$15:$M$54,$B70)</f>
        <v>0</v>
      </c>
      <c r="Z70" s="39">
        <f>SUMIFS([1]Покупка!Y$15:Y$54,[1]Покупка!$A$15:$A$54,$A70,[1]Покупка!$M$15:$M$54,$B70)</f>
        <v>0</v>
      </c>
      <c r="AA70" s="39">
        <f>SUMIFS([1]Покупка!Z$15:Z$54,[1]Покупка!$A$15:$A$54,$A70,[1]Покупка!$M$15:$M$54,$B70)</f>
        <v>0</v>
      </c>
      <c r="AB70" s="39">
        <f>SUMIFS([1]Покупка!AA$15:AA$54,[1]Покупка!$A$15:$A$54,$A70,[1]Покупка!$M$15:$M$54,$B70)</f>
        <v>0</v>
      </c>
      <c r="AC70" s="39">
        <f>SUMIFS([1]Покупка!AB$15:AB$54,[1]Покупка!$A$15:$A$54,$A70,[1]Покупка!$M$15:$M$54,$B70)</f>
        <v>0</v>
      </c>
      <c r="AD70" s="39">
        <f>SUMIFS([1]Покупка!AC$15:AC$54,[1]Покупка!$A$15:$A$54,$A70,[1]Покупка!$M$15:$M$54,$B70)</f>
        <v>0</v>
      </c>
      <c r="AE70" s="39">
        <f>SUMIFS([1]Покупка!AD$15:AD$54,[1]Покупка!$A$15:$A$54,$A70,[1]Покупка!$M$15:$M$54,$B70)</f>
        <v>0</v>
      </c>
      <c r="AF70" s="39">
        <f>SUMIFS([1]Покупка!AE$15:AE$54,[1]Покупка!$A$15:$A$54,$A70,[1]Покупка!$M$15:$M$54,$B70)</f>
        <v>0</v>
      </c>
      <c r="AG70" s="39">
        <f>SUMIFS([1]Покупка!AF$15:AF$54,[1]Покупка!$A$15:$A$54,$A70,[1]Покупка!$M$15:$M$54,$B70)</f>
        <v>0</v>
      </c>
      <c r="AH70" s="39">
        <f>SUMIFS([1]Покупка!AG$15:AG$54,[1]Покупка!$A$15:$A$54,$A70,[1]Покупка!$M$15:$M$54,$B70)</f>
        <v>0</v>
      </c>
      <c r="AI70" s="39">
        <f>SUMIFS([1]Покупка!AH$15:AH$54,[1]Покупка!$A$15:$A$54,$A70,[1]Покупка!$M$15:$M$54,$B70)</f>
        <v>0</v>
      </c>
      <c r="AJ70" s="39">
        <f>SUMIFS([1]Покупка!AI$15:AI$54,[1]Покупка!$A$15:$A$54,$A70,[1]Покупка!$M$15:$M$54,$B70)</f>
        <v>0</v>
      </c>
      <c r="AK70" s="39">
        <f>SUMIFS([1]Покупка!AJ$15:AJ$54,[1]Покупка!$A$15:$A$54,$A70,[1]Покупка!$M$15:$M$54,$B70)</f>
        <v>0</v>
      </c>
      <c r="AL70" s="39">
        <f>SUMIFS([1]Покупка!AK$15:AK$54,[1]Покупка!$A$15:$A$54,$A70,[1]Покупка!$M$15:$M$54,$B70)</f>
        <v>0</v>
      </c>
      <c r="AM70" s="39">
        <f>SUMIFS([1]Покупка!AL$15:AL$54,[1]Покупка!$A$15:$A$54,$A70,[1]Покупка!$M$15:$M$54,$B70)</f>
        <v>0</v>
      </c>
      <c r="AN70" s="39">
        <f t="shared" si="12"/>
        <v>0</v>
      </c>
      <c r="AO70" s="39">
        <f t="shared" si="13"/>
        <v>0</v>
      </c>
      <c r="AP70" s="39">
        <f t="shared" si="13"/>
        <v>0</v>
      </c>
      <c r="AQ70" s="39">
        <f t="shared" si="13"/>
        <v>0</v>
      </c>
      <c r="AR70" s="39">
        <f t="shared" si="13"/>
        <v>0</v>
      </c>
      <c r="AS70" s="39">
        <f t="shared" si="13"/>
        <v>0</v>
      </c>
      <c r="AT70" s="39">
        <f t="shared" si="13"/>
        <v>0</v>
      </c>
      <c r="AU70" s="39">
        <f t="shared" si="13"/>
        <v>0</v>
      </c>
      <c r="AV70" s="39">
        <f t="shared" si="13"/>
        <v>0</v>
      </c>
      <c r="AW70" s="39">
        <f t="shared" si="13"/>
        <v>0</v>
      </c>
      <c r="AX70" s="31"/>
      <c r="AY70" s="31"/>
      <c r="AZ70" s="31"/>
    </row>
    <row r="71" spans="1:53" ht="11.25" hidden="1" outlineLevel="1" x14ac:dyDescent="0.25">
      <c r="A71" s="23" t="str">
        <f t="shared" si="8"/>
        <v>1</v>
      </c>
      <c r="B71" s="1" t="s">
        <v>195</v>
      </c>
      <c r="D71" s="1" t="s">
        <v>196</v>
      </c>
      <c r="L71" s="34" t="s">
        <v>197</v>
      </c>
      <c r="M71" s="44" t="s">
        <v>198</v>
      </c>
      <c r="N71" s="36" t="s">
        <v>16</v>
      </c>
      <c r="O71" s="39">
        <f>SUMIFS([1]Покупка!O$15:O$54,[1]Покупка!$A$15:$A$54,$A71,[1]Покупка!$M$15:$M$54,$B71)</f>
        <v>0</v>
      </c>
      <c r="P71" s="39">
        <f>SUMIFS([1]Покупка!P$15:P$54,[1]Покупка!$A$15:$A$54,$A71,[1]Покупка!$M$15:$M$54,$B71)</f>
        <v>0</v>
      </c>
      <c r="Q71" s="39">
        <f>SUMIFS([1]Покупка!Q$15:Q$54,[1]Покупка!$A$15:$A$54,$A71,[1]Покупка!$M$15:$M$54,$B71)</f>
        <v>0</v>
      </c>
      <c r="R71" s="39">
        <f t="shared" si="10"/>
        <v>0</v>
      </c>
      <c r="S71" s="39">
        <f>SUMIFS([1]Покупка!R$15:R$54,[1]Покупка!$A$15:$A$54,$A71,[1]Покупка!$M$15:$M$54,$B71)</f>
        <v>0</v>
      </c>
      <c r="T71" s="39">
        <f>SUMIFS([1]Покупка!S$15:S$54,[1]Покупка!$A$15:$A$54,$A71,[1]Покупка!$M$15:$M$54,$B71)</f>
        <v>0</v>
      </c>
      <c r="U71" s="39">
        <f>SUMIFS([1]Покупка!T$15:T$54,[1]Покупка!$A$15:$A$54,$A71,[1]Покупка!$M$15:$M$54,$B71)</f>
        <v>0</v>
      </c>
      <c r="V71" s="39">
        <f>SUMIFS([1]Покупка!U$15:U$54,[1]Покупка!$A$15:$A$54,$A71,[1]Покупка!$M$15:$M$54,$B71)</f>
        <v>0</v>
      </c>
      <c r="W71" s="39">
        <f>SUMIFS([1]Покупка!V$15:V$54,[1]Покупка!$A$15:$A$54,$A71,[1]Покупка!$M$15:$M$54,$B71)</f>
        <v>0</v>
      </c>
      <c r="X71" s="39">
        <f>SUMIFS([1]Покупка!W$15:W$54,[1]Покупка!$A$15:$A$54,$A71,[1]Покупка!$M$15:$M$54,$B71)</f>
        <v>0</v>
      </c>
      <c r="Y71" s="39">
        <f>SUMIFS([1]Покупка!X$15:X$54,[1]Покупка!$A$15:$A$54,$A71,[1]Покупка!$M$15:$M$54,$B71)</f>
        <v>0</v>
      </c>
      <c r="Z71" s="39">
        <f>SUMIFS([1]Покупка!Y$15:Y$54,[1]Покупка!$A$15:$A$54,$A71,[1]Покупка!$M$15:$M$54,$B71)</f>
        <v>0</v>
      </c>
      <c r="AA71" s="39">
        <f>SUMIFS([1]Покупка!Z$15:Z$54,[1]Покупка!$A$15:$A$54,$A71,[1]Покупка!$M$15:$M$54,$B71)</f>
        <v>0</v>
      </c>
      <c r="AB71" s="39">
        <f>SUMIFS([1]Покупка!AA$15:AA$54,[1]Покупка!$A$15:$A$54,$A71,[1]Покупка!$M$15:$M$54,$B71)</f>
        <v>0</v>
      </c>
      <c r="AC71" s="39">
        <f>SUMIFS([1]Покупка!AB$15:AB$54,[1]Покупка!$A$15:$A$54,$A71,[1]Покупка!$M$15:$M$54,$B71)</f>
        <v>0</v>
      </c>
      <c r="AD71" s="39">
        <f>SUMIFS([1]Покупка!AC$15:AC$54,[1]Покупка!$A$15:$A$54,$A71,[1]Покупка!$M$15:$M$54,$B71)</f>
        <v>0</v>
      </c>
      <c r="AE71" s="39">
        <f>SUMIFS([1]Покупка!AD$15:AD$54,[1]Покупка!$A$15:$A$54,$A71,[1]Покупка!$M$15:$M$54,$B71)</f>
        <v>0</v>
      </c>
      <c r="AF71" s="39">
        <f>SUMIFS([1]Покупка!AE$15:AE$54,[1]Покупка!$A$15:$A$54,$A71,[1]Покупка!$M$15:$M$54,$B71)</f>
        <v>0</v>
      </c>
      <c r="AG71" s="39">
        <f>SUMIFS([1]Покупка!AF$15:AF$54,[1]Покупка!$A$15:$A$54,$A71,[1]Покупка!$M$15:$M$54,$B71)</f>
        <v>0</v>
      </c>
      <c r="AH71" s="39">
        <f>SUMIFS([1]Покупка!AG$15:AG$54,[1]Покупка!$A$15:$A$54,$A71,[1]Покупка!$M$15:$M$54,$B71)</f>
        <v>0</v>
      </c>
      <c r="AI71" s="39">
        <f>SUMIFS([1]Покупка!AH$15:AH$54,[1]Покупка!$A$15:$A$54,$A71,[1]Покупка!$M$15:$M$54,$B71)</f>
        <v>0</v>
      </c>
      <c r="AJ71" s="39">
        <f>SUMIFS([1]Покупка!AI$15:AI$54,[1]Покупка!$A$15:$A$54,$A71,[1]Покупка!$M$15:$M$54,$B71)</f>
        <v>0</v>
      </c>
      <c r="AK71" s="39">
        <f>SUMIFS([1]Покупка!AJ$15:AJ$54,[1]Покупка!$A$15:$A$54,$A71,[1]Покупка!$M$15:$M$54,$B71)</f>
        <v>0</v>
      </c>
      <c r="AL71" s="39">
        <f>SUMIFS([1]Покупка!AK$15:AK$54,[1]Покупка!$A$15:$A$54,$A71,[1]Покупка!$M$15:$M$54,$B71)</f>
        <v>0</v>
      </c>
      <c r="AM71" s="39">
        <f>SUMIFS([1]Покупка!AL$15:AL$54,[1]Покупка!$A$15:$A$54,$A71,[1]Покупка!$M$15:$M$54,$B71)</f>
        <v>0</v>
      </c>
      <c r="AN71" s="39">
        <f t="shared" si="12"/>
        <v>0</v>
      </c>
      <c r="AO71" s="39">
        <f t="shared" si="13"/>
        <v>0</v>
      </c>
      <c r="AP71" s="39">
        <f t="shared" si="13"/>
        <v>0</v>
      </c>
      <c r="AQ71" s="39">
        <f t="shared" si="13"/>
        <v>0</v>
      </c>
      <c r="AR71" s="39">
        <f t="shared" si="13"/>
        <v>0</v>
      </c>
      <c r="AS71" s="39">
        <f t="shared" si="13"/>
        <v>0</v>
      </c>
      <c r="AT71" s="39">
        <f t="shared" si="13"/>
        <v>0</v>
      </c>
      <c r="AU71" s="39">
        <f t="shared" si="13"/>
        <v>0</v>
      </c>
      <c r="AV71" s="39">
        <f t="shared" si="13"/>
        <v>0</v>
      </c>
      <c r="AW71" s="39">
        <f t="shared" si="13"/>
        <v>0</v>
      </c>
      <c r="AX71" s="31"/>
      <c r="AY71" s="31"/>
      <c r="AZ71" s="31"/>
    </row>
    <row r="72" spans="1:53" ht="11.25" hidden="1" outlineLevel="1" x14ac:dyDescent="0.25">
      <c r="A72" s="23" t="str">
        <f t="shared" si="8"/>
        <v>1</v>
      </c>
      <c r="B72" s="1" t="s">
        <v>199</v>
      </c>
      <c r="D72" s="1" t="s">
        <v>200</v>
      </c>
      <c r="L72" s="34" t="s">
        <v>201</v>
      </c>
      <c r="M72" s="44" t="s">
        <v>202</v>
      </c>
      <c r="N72" s="36" t="s">
        <v>16</v>
      </c>
      <c r="O72" s="39">
        <f>SUMIFS([1]Покупка!O$15:O$54,[1]Покупка!$A$15:$A$54,$A72,[1]Покупка!$M$15:$M$54,$B72)</f>
        <v>0</v>
      </c>
      <c r="P72" s="39">
        <f>SUMIFS([1]Покупка!P$15:P$54,[1]Покупка!$A$15:$A$54,$A72,[1]Покупка!$M$15:$M$54,$B72)</f>
        <v>0</v>
      </c>
      <c r="Q72" s="39">
        <f>SUMIFS([1]Покупка!Q$15:Q$54,[1]Покупка!$A$15:$A$54,$A72,[1]Покупка!$M$15:$M$54,$B72)</f>
        <v>0</v>
      </c>
      <c r="R72" s="39">
        <f t="shared" si="10"/>
        <v>0</v>
      </c>
      <c r="S72" s="39">
        <f>SUMIFS([1]Покупка!R$15:R$54,[1]Покупка!$A$15:$A$54,$A72,[1]Покупка!$M$15:$M$54,$B72)</f>
        <v>0</v>
      </c>
      <c r="T72" s="39">
        <f>SUMIFS([1]Покупка!S$15:S$54,[1]Покупка!$A$15:$A$54,$A72,[1]Покупка!$M$15:$M$54,$B72)</f>
        <v>0</v>
      </c>
      <c r="U72" s="39">
        <f>SUMIFS([1]Покупка!T$15:T$54,[1]Покупка!$A$15:$A$54,$A72,[1]Покупка!$M$15:$M$54,$B72)</f>
        <v>0</v>
      </c>
      <c r="V72" s="39">
        <f>SUMIFS([1]Покупка!U$15:U$54,[1]Покупка!$A$15:$A$54,$A72,[1]Покупка!$M$15:$M$54,$B72)</f>
        <v>0</v>
      </c>
      <c r="W72" s="39">
        <f>SUMIFS([1]Покупка!V$15:V$54,[1]Покупка!$A$15:$A$54,$A72,[1]Покупка!$M$15:$M$54,$B72)</f>
        <v>0</v>
      </c>
      <c r="X72" s="39">
        <f>SUMIFS([1]Покупка!W$15:W$54,[1]Покупка!$A$15:$A$54,$A72,[1]Покупка!$M$15:$M$54,$B72)</f>
        <v>0</v>
      </c>
      <c r="Y72" s="39">
        <f>SUMIFS([1]Покупка!X$15:X$54,[1]Покупка!$A$15:$A$54,$A72,[1]Покупка!$M$15:$M$54,$B72)</f>
        <v>0</v>
      </c>
      <c r="Z72" s="39">
        <f>SUMIFS([1]Покупка!Y$15:Y$54,[1]Покупка!$A$15:$A$54,$A72,[1]Покупка!$M$15:$M$54,$B72)</f>
        <v>0</v>
      </c>
      <c r="AA72" s="39">
        <f>SUMIFS([1]Покупка!Z$15:Z$54,[1]Покупка!$A$15:$A$54,$A72,[1]Покупка!$M$15:$M$54,$B72)</f>
        <v>0</v>
      </c>
      <c r="AB72" s="39">
        <f>SUMIFS([1]Покупка!AA$15:AA$54,[1]Покупка!$A$15:$A$54,$A72,[1]Покупка!$M$15:$M$54,$B72)</f>
        <v>0</v>
      </c>
      <c r="AC72" s="39">
        <f>SUMIFS([1]Покупка!AB$15:AB$54,[1]Покупка!$A$15:$A$54,$A72,[1]Покупка!$M$15:$M$54,$B72)</f>
        <v>0</v>
      </c>
      <c r="AD72" s="39">
        <f>SUMIFS([1]Покупка!AC$15:AC$54,[1]Покупка!$A$15:$A$54,$A72,[1]Покупка!$M$15:$M$54,$B72)</f>
        <v>0</v>
      </c>
      <c r="AE72" s="39">
        <f>SUMIFS([1]Покупка!AD$15:AD$54,[1]Покупка!$A$15:$A$54,$A72,[1]Покупка!$M$15:$M$54,$B72)</f>
        <v>0</v>
      </c>
      <c r="AF72" s="39">
        <f>SUMIFS([1]Покупка!AE$15:AE$54,[1]Покупка!$A$15:$A$54,$A72,[1]Покупка!$M$15:$M$54,$B72)</f>
        <v>0</v>
      </c>
      <c r="AG72" s="39">
        <f>SUMIFS([1]Покупка!AF$15:AF$54,[1]Покупка!$A$15:$A$54,$A72,[1]Покупка!$M$15:$M$54,$B72)</f>
        <v>0</v>
      </c>
      <c r="AH72" s="39">
        <f>SUMIFS([1]Покупка!AG$15:AG$54,[1]Покупка!$A$15:$A$54,$A72,[1]Покупка!$M$15:$M$54,$B72)</f>
        <v>0</v>
      </c>
      <c r="AI72" s="39">
        <f>SUMIFS([1]Покупка!AH$15:AH$54,[1]Покупка!$A$15:$A$54,$A72,[1]Покупка!$M$15:$M$54,$B72)</f>
        <v>0</v>
      </c>
      <c r="AJ72" s="39">
        <f>SUMIFS([1]Покупка!AI$15:AI$54,[1]Покупка!$A$15:$A$54,$A72,[1]Покупка!$M$15:$M$54,$B72)</f>
        <v>0</v>
      </c>
      <c r="AK72" s="39">
        <f>SUMIFS([1]Покупка!AJ$15:AJ$54,[1]Покупка!$A$15:$A$54,$A72,[1]Покупка!$M$15:$M$54,$B72)</f>
        <v>0</v>
      </c>
      <c r="AL72" s="39">
        <f>SUMIFS([1]Покупка!AK$15:AK$54,[1]Покупка!$A$15:$A$54,$A72,[1]Покупка!$M$15:$M$54,$B72)</f>
        <v>0</v>
      </c>
      <c r="AM72" s="39">
        <f>SUMIFS([1]Покупка!AL$15:AL$54,[1]Покупка!$A$15:$A$54,$A72,[1]Покупка!$M$15:$M$54,$B72)</f>
        <v>0</v>
      </c>
      <c r="AN72" s="39">
        <f t="shared" si="12"/>
        <v>0</v>
      </c>
      <c r="AO72" s="39">
        <f t="shared" si="13"/>
        <v>0</v>
      </c>
      <c r="AP72" s="39">
        <f t="shared" si="13"/>
        <v>0</v>
      </c>
      <c r="AQ72" s="39">
        <f t="shared" si="13"/>
        <v>0</v>
      </c>
      <c r="AR72" s="39">
        <f t="shared" si="13"/>
        <v>0</v>
      </c>
      <c r="AS72" s="39">
        <f t="shared" si="13"/>
        <v>0</v>
      </c>
      <c r="AT72" s="39">
        <f t="shared" si="13"/>
        <v>0</v>
      </c>
      <c r="AU72" s="39">
        <f t="shared" si="13"/>
        <v>0</v>
      </c>
      <c r="AV72" s="39">
        <f t="shared" si="13"/>
        <v>0</v>
      </c>
      <c r="AW72" s="39">
        <f t="shared" si="13"/>
        <v>0</v>
      </c>
      <c r="AX72" s="31"/>
      <c r="AY72" s="31"/>
      <c r="AZ72" s="31"/>
    </row>
    <row r="73" spans="1:53" ht="11.25" hidden="1" outlineLevel="1" x14ac:dyDescent="0.25">
      <c r="A73" s="23" t="str">
        <f t="shared" si="8"/>
        <v>1</v>
      </c>
      <c r="B73" s="1" t="s">
        <v>203</v>
      </c>
      <c r="D73" s="1" t="s">
        <v>204</v>
      </c>
      <c r="L73" s="34" t="s">
        <v>205</v>
      </c>
      <c r="M73" s="44" t="s">
        <v>206</v>
      </c>
      <c r="N73" s="36" t="s">
        <v>16</v>
      </c>
      <c r="O73" s="39">
        <f>SUMIFS([1]Покупка!O$15:O$54,[1]Покупка!$A$15:$A$54,$A73,[1]Покупка!$M$15:$M$54,$B73)</f>
        <v>0</v>
      </c>
      <c r="P73" s="39">
        <f>SUMIFS([1]Покупка!P$15:P$54,[1]Покупка!$A$15:$A$54,$A73,[1]Покупка!$M$15:$M$54,$B73)</f>
        <v>0</v>
      </c>
      <c r="Q73" s="39">
        <f>SUMIFS([1]Покупка!Q$15:Q$54,[1]Покупка!$A$15:$A$54,$A73,[1]Покупка!$M$15:$M$54,$B73)</f>
        <v>0</v>
      </c>
      <c r="R73" s="39">
        <f t="shared" si="10"/>
        <v>0</v>
      </c>
      <c r="S73" s="39">
        <f>SUMIFS([1]Покупка!R$15:R$54,[1]Покупка!$A$15:$A$54,$A73,[1]Покупка!$M$15:$M$54,$B73)</f>
        <v>0</v>
      </c>
      <c r="T73" s="39">
        <f>SUMIFS([1]Покупка!S$15:S$54,[1]Покупка!$A$15:$A$54,$A73,[1]Покупка!$M$15:$M$54,$B73)</f>
        <v>0</v>
      </c>
      <c r="U73" s="39">
        <f>SUMIFS([1]Покупка!T$15:T$54,[1]Покупка!$A$15:$A$54,$A73,[1]Покупка!$M$15:$M$54,$B73)</f>
        <v>0</v>
      </c>
      <c r="V73" s="39">
        <f>SUMIFS([1]Покупка!U$15:U$54,[1]Покупка!$A$15:$A$54,$A73,[1]Покупка!$M$15:$M$54,$B73)</f>
        <v>0</v>
      </c>
      <c r="W73" s="39">
        <f>SUMIFS([1]Покупка!V$15:V$54,[1]Покупка!$A$15:$A$54,$A73,[1]Покупка!$M$15:$M$54,$B73)</f>
        <v>0</v>
      </c>
      <c r="X73" s="39">
        <f>SUMIFS([1]Покупка!W$15:W$54,[1]Покупка!$A$15:$A$54,$A73,[1]Покупка!$M$15:$M$54,$B73)</f>
        <v>0</v>
      </c>
      <c r="Y73" s="39">
        <f>SUMIFS([1]Покупка!X$15:X$54,[1]Покупка!$A$15:$A$54,$A73,[1]Покупка!$M$15:$M$54,$B73)</f>
        <v>0</v>
      </c>
      <c r="Z73" s="39">
        <f>SUMIFS([1]Покупка!Y$15:Y$54,[1]Покупка!$A$15:$A$54,$A73,[1]Покупка!$M$15:$M$54,$B73)</f>
        <v>0</v>
      </c>
      <c r="AA73" s="39">
        <f>SUMIFS([1]Покупка!Z$15:Z$54,[1]Покупка!$A$15:$A$54,$A73,[1]Покупка!$M$15:$M$54,$B73)</f>
        <v>0</v>
      </c>
      <c r="AB73" s="39">
        <f>SUMIFS([1]Покупка!AA$15:AA$54,[1]Покупка!$A$15:$A$54,$A73,[1]Покупка!$M$15:$M$54,$B73)</f>
        <v>0</v>
      </c>
      <c r="AC73" s="39">
        <f>SUMIFS([1]Покупка!AB$15:AB$54,[1]Покупка!$A$15:$A$54,$A73,[1]Покупка!$M$15:$M$54,$B73)</f>
        <v>0</v>
      </c>
      <c r="AD73" s="39">
        <f>SUMIFS([1]Покупка!AC$15:AC$54,[1]Покупка!$A$15:$A$54,$A73,[1]Покупка!$M$15:$M$54,$B73)</f>
        <v>0</v>
      </c>
      <c r="AE73" s="39">
        <f>SUMIFS([1]Покупка!AD$15:AD$54,[1]Покупка!$A$15:$A$54,$A73,[1]Покупка!$M$15:$M$54,$B73)</f>
        <v>0</v>
      </c>
      <c r="AF73" s="39">
        <f>SUMIFS([1]Покупка!AE$15:AE$54,[1]Покупка!$A$15:$A$54,$A73,[1]Покупка!$M$15:$M$54,$B73)</f>
        <v>0</v>
      </c>
      <c r="AG73" s="39">
        <f>SUMIFS([1]Покупка!AF$15:AF$54,[1]Покупка!$A$15:$A$54,$A73,[1]Покупка!$M$15:$M$54,$B73)</f>
        <v>0</v>
      </c>
      <c r="AH73" s="39">
        <f>SUMIFS([1]Покупка!AG$15:AG$54,[1]Покупка!$A$15:$A$54,$A73,[1]Покупка!$M$15:$M$54,$B73)</f>
        <v>0</v>
      </c>
      <c r="AI73" s="39">
        <f>SUMIFS([1]Покупка!AH$15:AH$54,[1]Покупка!$A$15:$A$54,$A73,[1]Покупка!$M$15:$M$54,$B73)</f>
        <v>0</v>
      </c>
      <c r="AJ73" s="39">
        <f>SUMIFS([1]Покупка!AI$15:AI$54,[1]Покупка!$A$15:$A$54,$A73,[1]Покупка!$M$15:$M$54,$B73)</f>
        <v>0</v>
      </c>
      <c r="AK73" s="39">
        <f>SUMIFS([1]Покупка!AJ$15:AJ$54,[1]Покупка!$A$15:$A$54,$A73,[1]Покупка!$M$15:$M$54,$B73)</f>
        <v>0</v>
      </c>
      <c r="AL73" s="39">
        <f>SUMIFS([1]Покупка!AK$15:AK$54,[1]Покупка!$A$15:$A$54,$A73,[1]Покупка!$M$15:$M$54,$B73)</f>
        <v>0</v>
      </c>
      <c r="AM73" s="39">
        <f>SUMIFS([1]Покупка!AL$15:AL$54,[1]Покупка!$A$15:$A$54,$A73,[1]Покупка!$M$15:$M$54,$B73)</f>
        <v>0</v>
      </c>
      <c r="AN73" s="39">
        <f t="shared" si="12"/>
        <v>0</v>
      </c>
      <c r="AO73" s="39">
        <f t="shared" si="13"/>
        <v>0</v>
      </c>
      <c r="AP73" s="39">
        <f t="shared" si="13"/>
        <v>0</v>
      </c>
      <c r="AQ73" s="39">
        <f t="shared" si="13"/>
        <v>0</v>
      </c>
      <c r="AR73" s="39">
        <f t="shared" si="13"/>
        <v>0</v>
      </c>
      <c r="AS73" s="39">
        <f t="shared" si="13"/>
        <v>0</v>
      </c>
      <c r="AT73" s="39">
        <f t="shared" si="13"/>
        <v>0</v>
      </c>
      <c r="AU73" s="39">
        <f t="shared" si="13"/>
        <v>0</v>
      </c>
      <c r="AV73" s="39">
        <f t="shared" si="13"/>
        <v>0</v>
      </c>
      <c r="AW73" s="39">
        <f t="shared" si="13"/>
        <v>0</v>
      </c>
      <c r="AX73" s="31"/>
      <c r="AY73" s="31"/>
      <c r="AZ73" s="31"/>
    </row>
    <row r="74" spans="1:53" ht="11.25" hidden="1" outlineLevel="1" x14ac:dyDescent="0.25">
      <c r="A74" s="23" t="str">
        <f t="shared" si="8"/>
        <v>1</v>
      </c>
      <c r="B74" s="1" t="s">
        <v>207</v>
      </c>
      <c r="D74" s="1" t="s">
        <v>208</v>
      </c>
      <c r="L74" s="34" t="s">
        <v>209</v>
      </c>
      <c r="M74" s="44" t="s">
        <v>210</v>
      </c>
      <c r="N74" s="36" t="s">
        <v>16</v>
      </c>
      <c r="O74" s="39">
        <f>SUMIFS([1]Покупка!O$15:O$54,[1]Покупка!$A$15:$A$54,$A74,[1]Покупка!$M$15:$M$54,$B74)</f>
        <v>0</v>
      </c>
      <c r="P74" s="39">
        <f>SUMIFS([1]Покупка!P$15:P$54,[1]Покупка!$A$15:$A$54,$A74,[1]Покупка!$M$15:$M$54,$B74)</f>
        <v>0</v>
      </c>
      <c r="Q74" s="39">
        <f>SUMIFS([1]Покупка!Q$15:Q$54,[1]Покупка!$A$15:$A$54,$A74,[1]Покупка!$M$15:$M$54,$B74)</f>
        <v>0</v>
      </c>
      <c r="R74" s="39">
        <f t="shared" si="10"/>
        <v>0</v>
      </c>
      <c r="S74" s="39">
        <f>SUMIFS([1]Покупка!R$15:R$54,[1]Покупка!$A$15:$A$54,$A74,[1]Покупка!$M$15:$M$54,$B74)</f>
        <v>0</v>
      </c>
      <c r="T74" s="39">
        <f>SUMIFS([1]Покупка!S$15:S$54,[1]Покупка!$A$15:$A$54,$A74,[1]Покупка!$M$15:$M$54,$B74)</f>
        <v>0</v>
      </c>
      <c r="U74" s="39">
        <f>SUMIFS([1]Покупка!T$15:T$54,[1]Покупка!$A$15:$A$54,$A74,[1]Покупка!$M$15:$M$54,$B74)</f>
        <v>0</v>
      </c>
      <c r="V74" s="39">
        <f>SUMIFS([1]Покупка!U$15:U$54,[1]Покупка!$A$15:$A$54,$A74,[1]Покупка!$M$15:$M$54,$B74)</f>
        <v>0</v>
      </c>
      <c r="W74" s="39">
        <f>SUMIFS([1]Покупка!V$15:V$54,[1]Покупка!$A$15:$A$54,$A74,[1]Покупка!$M$15:$M$54,$B74)</f>
        <v>0</v>
      </c>
      <c r="X74" s="39">
        <f>SUMIFS([1]Покупка!W$15:W$54,[1]Покупка!$A$15:$A$54,$A74,[1]Покупка!$M$15:$M$54,$B74)</f>
        <v>0</v>
      </c>
      <c r="Y74" s="39">
        <f>SUMIFS([1]Покупка!X$15:X$54,[1]Покупка!$A$15:$A$54,$A74,[1]Покупка!$M$15:$M$54,$B74)</f>
        <v>0</v>
      </c>
      <c r="Z74" s="39">
        <f>SUMIFS([1]Покупка!Y$15:Y$54,[1]Покупка!$A$15:$A$54,$A74,[1]Покупка!$M$15:$M$54,$B74)</f>
        <v>0</v>
      </c>
      <c r="AA74" s="39">
        <f>SUMIFS([1]Покупка!Z$15:Z$54,[1]Покупка!$A$15:$A$54,$A74,[1]Покупка!$M$15:$M$54,$B74)</f>
        <v>0</v>
      </c>
      <c r="AB74" s="39">
        <f>SUMIFS([1]Покупка!AA$15:AA$54,[1]Покупка!$A$15:$A$54,$A74,[1]Покупка!$M$15:$M$54,$B74)</f>
        <v>0</v>
      </c>
      <c r="AC74" s="39">
        <f>SUMIFS([1]Покупка!AB$15:AB$54,[1]Покупка!$A$15:$A$54,$A74,[1]Покупка!$M$15:$M$54,$B74)</f>
        <v>0</v>
      </c>
      <c r="AD74" s="39">
        <f>SUMIFS([1]Покупка!AC$15:AC$54,[1]Покупка!$A$15:$A$54,$A74,[1]Покупка!$M$15:$M$54,$B74)</f>
        <v>0</v>
      </c>
      <c r="AE74" s="39">
        <f>SUMIFS([1]Покупка!AD$15:AD$54,[1]Покупка!$A$15:$A$54,$A74,[1]Покупка!$M$15:$M$54,$B74)</f>
        <v>0</v>
      </c>
      <c r="AF74" s="39">
        <f>SUMIFS([1]Покупка!AE$15:AE$54,[1]Покупка!$A$15:$A$54,$A74,[1]Покупка!$M$15:$M$54,$B74)</f>
        <v>0</v>
      </c>
      <c r="AG74" s="39">
        <f>SUMIFS([1]Покупка!AF$15:AF$54,[1]Покупка!$A$15:$A$54,$A74,[1]Покупка!$M$15:$M$54,$B74)</f>
        <v>0</v>
      </c>
      <c r="AH74" s="39">
        <f>SUMIFS([1]Покупка!AG$15:AG$54,[1]Покупка!$A$15:$A$54,$A74,[1]Покупка!$M$15:$M$54,$B74)</f>
        <v>0</v>
      </c>
      <c r="AI74" s="39">
        <f>SUMIFS([1]Покупка!AH$15:AH$54,[1]Покупка!$A$15:$A$54,$A74,[1]Покупка!$M$15:$M$54,$B74)</f>
        <v>0</v>
      </c>
      <c r="AJ74" s="39">
        <f>SUMIFS([1]Покупка!AI$15:AI$54,[1]Покупка!$A$15:$A$54,$A74,[1]Покупка!$M$15:$M$54,$B74)</f>
        <v>0</v>
      </c>
      <c r="AK74" s="39">
        <f>SUMIFS([1]Покупка!AJ$15:AJ$54,[1]Покупка!$A$15:$A$54,$A74,[1]Покупка!$M$15:$M$54,$B74)</f>
        <v>0</v>
      </c>
      <c r="AL74" s="39">
        <f>SUMIFS([1]Покупка!AK$15:AK$54,[1]Покупка!$A$15:$A$54,$A74,[1]Покупка!$M$15:$M$54,$B74)</f>
        <v>0</v>
      </c>
      <c r="AM74" s="39">
        <f>SUMIFS([1]Покупка!AL$15:AL$54,[1]Покупка!$A$15:$A$54,$A74,[1]Покупка!$M$15:$M$54,$B74)</f>
        <v>0</v>
      </c>
      <c r="AN74" s="39">
        <f t="shared" si="12"/>
        <v>0</v>
      </c>
      <c r="AO74" s="39">
        <f t="shared" si="13"/>
        <v>0</v>
      </c>
      <c r="AP74" s="39">
        <f t="shared" si="13"/>
        <v>0</v>
      </c>
      <c r="AQ74" s="39">
        <f t="shared" si="13"/>
        <v>0</v>
      </c>
      <c r="AR74" s="39">
        <f t="shared" si="13"/>
        <v>0</v>
      </c>
      <c r="AS74" s="39">
        <f t="shared" si="13"/>
        <v>0</v>
      </c>
      <c r="AT74" s="39">
        <f t="shared" si="13"/>
        <v>0</v>
      </c>
      <c r="AU74" s="39">
        <f t="shared" si="13"/>
        <v>0</v>
      </c>
      <c r="AV74" s="39">
        <f t="shared" si="13"/>
        <v>0</v>
      </c>
      <c r="AW74" s="39">
        <f t="shared" si="13"/>
        <v>0</v>
      </c>
      <c r="AX74" s="31"/>
      <c r="AY74" s="31"/>
      <c r="AZ74" s="31"/>
    </row>
    <row r="75" spans="1:53" ht="11.25" hidden="1" outlineLevel="1" x14ac:dyDescent="0.25">
      <c r="A75" s="23" t="str">
        <f t="shared" si="8"/>
        <v>1</v>
      </c>
      <c r="D75" s="1" t="s">
        <v>211</v>
      </c>
      <c r="L75" s="34" t="s">
        <v>212</v>
      </c>
      <c r="M75" s="44" t="s">
        <v>213</v>
      </c>
      <c r="N75" s="36" t="s">
        <v>16</v>
      </c>
      <c r="O75" s="49"/>
      <c r="P75" s="49"/>
      <c r="Q75" s="49"/>
      <c r="R75" s="39">
        <f t="shared" si="10"/>
        <v>0</v>
      </c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39">
        <f t="shared" si="9"/>
        <v>0</v>
      </c>
      <c r="AO75" s="39">
        <f t="shared" si="13"/>
        <v>0</v>
      </c>
      <c r="AP75" s="39">
        <f t="shared" si="13"/>
        <v>0</v>
      </c>
      <c r="AQ75" s="39">
        <f t="shared" si="13"/>
        <v>0</v>
      </c>
      <c r="AR75" s="39">
        <f t="shared" si="13"/>
        <v>0</v>
      </c>
      <c r="AS75" s="39">
        <f t="shared" si="13"/>
        <v>0</v>
      </c>
      <c r="AT75" s="39">
        <f t="shared" si="13"/>
        <v>0</v>
      </c>
      <c r="AU75" s="39">
        <f t="shared" si="13"/>
        <v>0</v>
      </c>
      <c r="AV75" s="39">
        <f t="shared" si="13"/>
        <v>0</v>
      </c>
      <c r="AW75" s="39">
        <f t="shared" si="13"/>
        <v>0</v>
      </c>
      <c r="AX75" s="31"/>
      <c r="AY75" s="31"/>
      <c r="AZ75" s="31"/>
    </row>
    <row r="76" spans="1:53" ht="11.25" hidden="1" outlineLevel="1" x14ac:dyDescent="0.25">
      <c r="A76" s="23" t="str">
        <f t="shared" si="8"/>
        <v>1</v>
      </c>
      <c r="D76" s="1" t="s">
        <v>214</v>
      </c>
      <c r="L76" s="34" t="s">
        <v>215</v>
      </c>
      <c r="M76" s="44" t="s">
        <v>216</v>
      </c>
      <c r="N76" s="36" t="s">
        <v>16</v>
      </c>
      <c r="O76" s="49"/>
      <c r="P76" s="49"/>
      <c r="Q76" s="49"/>
      <c r="R76" s="39">
        <f t="shared" si="10"/>
        <v>0</v>
      </c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39">
        <f t="shared" si="9"/>
        <v>0</v>
      </c>
      <c r="AO76" s="39">
        <f t="shared" si="13"/>
        <v>0</v>
      </c>
      <c r="AP76" s="39">
        <f t="shared" si="13"/>
        <v>0</v>
      </c>
      <c r="AQ76" s="39">
        <f t="shared" si="13"/>
        <v>0</v>
      </c>
      <c r="AR76" s="39">
        <f t="shared" si="13"/>
        <v>0</v>
      </c>
      <c r="AS76" s="39">
        <f t="shared" si="13"/>
        <v>0</v>
      </c>
      <c r="AT76" s="39">
        <f t="shared" si="13"/>
        <v>0</v>
      </c>
      <c r="AU76" s="39">
        <f t="shared" si="13"/>
        <v>0</v>
      </c>
      <c r="AV76" s="39">
        <f t="shared" si="13"/>
        <v>0</v>
      </c>
      <c r="AW76" s="39">
        <f t="shared" si="13"/>
        <v>0</v>
      </c>
      <c r="AX76" s="31"/>
      <c r="AY76" s="31"/>
      <c r="AZ76" s="31"/>
    </row>
    <row r="77" spans="1:53" ht="11.25" hidden="1" outlineLevel="1" x14ac:dyDescent="0.25">
      <c r="A77" s="23" t="str">
        <f t="shared" si="8"/>
        <v>1</v>
      </c>
      <c r="B77" s="1" t="s">
        <v>217</v>
      </c>
      <c r="D77" s="1" t="s">
        <v>218</v>
      </c>
      <c r="L77" s="34" t="s">
        <v>219</v>
      </c>
      <c r="M77" s="44" t="s">
        <v>220</v>
      </c>
      <c r="N77" s="36" t="s">
        <v>16</v>
      </c>
      <c r="O77" s="39">
        <f>SUMIFS([1]Покупка!O$15:O$54,[1]Покупка!$A$15:$A$54,$A77,[1]Покупка!$M$15:$M$54,$B77)</f>
        <v>0</v>
      </c>
      <c r="P77" s="39">
        <f>SUMIFS([1]Покупка!P$15:P$54,[1]Покупка!$A$15:$A$54,$A77,[1]Покупка!$M$15:$M$54,$B77)</f>
        <v>0</v>
      </c>
      <c r="Q77" s="39">
        <f>SUMIFS([1]Покупка!Q$15:Q$54,[1]Покупка!$A$15:$A$54,$A77,[1]Покупка!$M$15:$M$54,$B77)</f>
        <v>0</v>
      </c>
      <c r="R77" s="39">
        <f t="shared" si="10"/>
        <v>0</v>
      </c>
      <c r="S77" s="39">
        <f>SUMIFS([1]Покупка!R$15:R$54,[1]Покупка!$A$15:$A$54,$A77,[1]Покупка!$M$15:$M$54,$B77)</f>
        <v>0</v>
      </c>
      <c r="T77" s="39">
        <f>SUMIFS([1]Покупка!S$15:S$54,[1]Покупка!$A$15:$A$54,$A77,[1]Покупка!$M$15:$M$54,$B77)</f>
        <v>0</v>
      </c>
      <c r="U77" s="39">
        <f>SUMIFS([1]Покупка!T$15:T$54,[1]Покупка!$A$15:$A$54,$A77,[1]Покупка!$M$15:$M$54,$B77)</f>
        <v>0</v>
      </c>
      <c r="V77" s="39">
        <f>SUMIFS([1]Покупка!U$15:U$54,[1]Покупка!$A$15:$A$54,$A77,[1]Покупка!$M$15:$M$54,$B77)</f>
        <v>0</v>
      </c>
      <c r="W77" s="39">
        <f>SUMIFS([1]Покупка!V$15:V$54,[1]Покупка!$A$15:$A$54,$A77,[1]Покупка!$M$15:$M$54,$B77)</f>
        <v>0</v>
      </c>
      <c r="X77" s="39">
        <f>SUMIFS([1]Покупка!W$15:W$54,[1]Покупка!$A$15:$A$54,$A77,[1]Покупка!$M$15:$M$54,$B77)</f>
        <v>0</v>
      </c>
      <c r="Y77" s="39">
        <f>SUMIFS([1]Покупка!X$15:X$54,[1]Покупка!$A$15:$A$54,$A77,[1]Покупка!$M$15:$M$54,$B77)</f>
        <v>0</v>
      </c>
      <c r="Z77" s="39">
        <f>SUMIFS([1]Покупка!Y$15:Y$54,[1]Покупка!$A$15:$A$54,$A77,[1]Покупка!$M$15:$M$54,$B77)</f>
        <v>0</v>
      </c>
      <c r="AA77" s="39">
        <f>SUMIFS([1]Покупка!Z$15:Z$54,[1]Покупка!$A$15:$A$54,$A77,[1]Покупка!$M$15:$M$54,$B77)</f>
        <v>0</v>
      </c>
      <c r="AB77" s="39">
        <f>SUMIFS([1]Покупка!AA$15:AA$54,[1]Покупка!$A$15:$A$54,$A77,[1]Покупка!$M$15:$M$54,$B77)</f>
        <v>0</v>
      </c>
      <c r="AC77" s="39">
        <f>SUMIFS([1]Покупка!AB$15:AB$54,[1]Покупка!$A$15:$A$54,$A77,[1]Покупка!$M$15:$M$54,$B77)</f>
        <v>0</v>
      </c>
      <c r="AD77" s="39">
        <f>SUMIFS([1]Покупка!AC$15:AC$54,[1]Покупка!$A$15:$A$54,$A77,[1]Покупка!$M$15:$M$54,$B77)</f>
        <v>0</v>
      </c>
      <c r="AE77" s="39">
        <f>SUMIFS([1]Покупка!AD$15:AD$54,[1]Покупка!$A$15:$A$54,$A77,[1]Покупка!$M$15:$M$54,$B77)</f>
        <v>0</v>
      </c>
      <c r="AF77" s="39">
        <f>SUMIFS([1]Покупка!AE$15:AE$54,[1]Покупка!$A$15:$A$54,$A77,[1]Покупка!$M$15:$M$54,$B77)</f>
        <v>0</v>
      </c>
      <c r="AG77" s="39">
        <f>SUMIFS([1]Покупка!AF$15:AF$54,[1]Покупка!$A$15:$A$54,$A77,[1]Покупка!$M$15:$M$54,$B77)</f>
        <v>0</v>
      </c>
      <c r="AH77" s="39">
        <f>SUMIFS([1]Покупка!AG$15:AG$54,[1]Покупка!$A$15:$A$54,$A77,[1]Покупка!$M$15:$M$54,$B77)</f>
        <v>0</v>
      </c>
      <c r="AI77" s="39">
        <f>SUMIFS([1]Покупка!AH$15:AH$54,[1]Покупка!$A$15:$A$54,$A77,[1]Покупка!$M$15:$M$54,$B77)</f>
        <v>0</v>
      </c>
      <c r="AJ77" s="39">
        <f>SUMIFS([1]Покупка!AI$15:AI$54,[1]Покупка!$A$15:$A$54,$A77,[1]Покупка!$M$15:$M$54,$B77)</f>
        <v>0</v>
      </c>
      <c r="AK77" s="39">
        <f>SUMIFS([1]Покупка!AJ$15:AJ$54,[1]Покупка!$A$15:$A$54,$A77,[1]Покупка!$M$15:$M$54,$B77)</f>
        <v>0</v>
      </c>
      <c r="AL77" s="39">
        <f>SUMIFS([1]Покупка!AK$15:AK$54,[1]Покупка!$A$15:$A$54,$A77,[1]Покупка!$M$15:$M$54,$B77)</f>
        <v>0</v>
      </c>
      <c r="AM77" s="39">
        <f>SUMIFS([1]Покупка!AL$15:AL$54,[1]Покупка!$A$15:$A$54,$A77,[1]Покупка!$M$15:$M$54,$B77)</f>
        <v>0</v>
      </c>
      <c r="AN77" s="39">
        <f>IF(S77=0,0,(AD77-S77)/S77*100)</f>
        <v>0</v>
      </c>
      <c r="AO77" s="39">
        <f t="shared" si="13"/>
        <v>0</v>
      </c>
      <c r="AP77" s="39">
        <f t="shared" si="13"/>
        <v>0</v>
      </c>
      <c r="AQ77" s="39">
        <f t="shared" si="13"/>
        <v>0</v>
      </c>
      <c r="AR77" s="39">
        <f t="shared" si="13"/>
        <v>0</v>
      </c>
      <c r="AS77" s="39">
        <f t="shared" si="13"/>
        <v>0</v>
      </c>
      <c r="AT77" s="39">
        <f t="shared" si="13"/>
        <v>0</v>
      </c>
      <c r="AU77" s="39">
        <f t="shared" si="13"/>
        <v>0</v>
      </c>
      <c r="AV77" s="39">
        <f t="shared" si="13"/>
        <v>0</v>
      </c>
      <c r="AW77" s="39">
        <f t="shared" si="13"/>
        <v>0</v>
      </c>
      <c r="AX77" s="31"/>
      <c r="AY77" s="31"/>
      <c r="AZ77" s="31"/>
    </row>
    <row r="78" spans="1:53" ht="11.25" hidden="1" outlineLevel="1" x14ac:dyDescent="0.25">
      <c r="A78" s="23" t="str">
        <f t="shared" si="8"/>
        <v>1</v>
      </c>
      <c r="B78" s="1" t="s">
        <v>221</v>
      </c>
      <c r="D78" s="1" t="s">
        <v>222</v>
      </c>
      <c r="L78" s="34" t="s">
        <v>223</v>
      </c>
      <c r="M78" s="44" t="s">
        <v>224</v>
      </c>
      <c r="N78" s="36" t="s">
        <v>16</v>
      </c>
      <c r="O78" s="39">
        <f>SUMIFS([1]Покупка!O$15:O$54,[1]Покупка!$A$15:$A$54,$A78,[1]Покупка!$M$15:$M$54,$B78)</f>
        <v>0</v>
      </c>
      <c r="P78" s="39">
        <f>SUMIFS([1]Покупка!P$15:P$54,[1]Покупка!$A$15:$A$54,$A78,[1]Покупка!$M$15:$M$54,$B78)</f>
        <v>0</v>
      </c>
      <c r="Q78" s="39">
        <f>SUMIFS([1]Покупка!Q$15:Q$54,[1]Покупка!$A$15:$A$54,$A78,[1]Покупка!$M$15:$M$54,$B78)</f>
        <v>0</v>
      </c>
      <c r="R78" s="39">
        <f t="shared" si="10"/>
        <v>0</v>
      </c>
      <c r="S78" s="39">
        <f>SUMIFS([1]Покупка!R$15:R$54,[1]Покупка!$A$15:$A$54,$A78,[1]Покупка!$M$15:$M$54,$B78)</f>
        <v>0</v>
      </c>
      <c r="T78" s="39">
        <f>SUMIFS([1]Покупка!S$15:S$54,[1]Покупка!$A$15:$A$54,$A78,[1]Покупка!$M$15:$M$54,$B78)</f>
        <v>0</v>
      </c>
      <c r="U78" s="39">
        <f>SUMIFS([1]Покупка!T$15:T$54,[1]Покупка!$A$15:$A$54,$A78,[1]Покупка!$M$15:$M$54,$B78)</f>
        <v>0</v>
      </c>
      <c r="V78" s="39">
        <f>SUMIFS([1]Покупка!U$15:U$54,[1]Покупка!$A$15:$A$54,$A78,[1]Покупка!$M$15:$M$54,$B78)</f>
        <v>0</v>
      </c>
      <c r="W78" s="39">
        <f>SUMIFS([1]Покупка!V$15:V$54,[1]Покупка!$A$15:$A$54,$A78,[1]Покупка!$M$15:$M$54,$B78)</f>
        <v>0</v>
      </c>
      <c r="X78" s="39">
        <f>SUMIFS([1]Покупка!W$15:W$54,[1]Покупка!$A$15:$A$54,$A78,[1]Покупка!$M$15:$M$54,$B78)</f>
        <v>0</v>
      </c>
      <c r="Y78" s="39">
        <f>SUMIFS([1]Покупка!X$15:X$54,[1]Покупка!$A$15:$A$54,$A78,[1]Покупка!$M$15:$M$54,$B78)</f>
        <v>0</v>
      </c>
      <c r="Z78" s="39">
        <f>SUMIFS([1]Покупка!Y$15:Y$54,[1]Покупка!$A$15:$A$54,$A78,[1]Покупка!$M$15:$M$54,$B78)</f>
        <v>0</v>
      </c>
      <c r="AA78" s="39">
        <f>SUMIFS([1]Покупка!Z$15:Z$54,[1]Покупка!$A$15:$A$54,$A78,[1]Покупка!$M$15:$M$54,$B78)</f>
        <v>0</v>
      </c>
      <c r="AB78" s="39">
        <f>SUMIFS([1]Покупка!AA$15:AA$54,[1]Покупка!$A$15:$A$54,$A78,[1]Покупка!$M$15:$M$54,$B78)</f>
        <v>0</v>
      </c>
      <c r="AC78" s="39">
        <f>SUMIFS([1]Покупка!AB$15:AB$54,[1]Покупка!$A$15:$A$54,$A78,[1]Покупка!$M$15:$M$54,$B78)</f>
        <v>0</v>
      </c>
      <c r="AD78" s="39">
        <f>SUMIFS([1]Покупка!AC$15:AC$54,[1]Покупка!$A$15:$A$54,$A78,[1]Покупка!$M$15:$M$54,$B78)</f>
        <v>0</v>
      </c>
      <c r="AE78" s="39">
        <f>SUMIFS([1]Покупка!AD$15:AD$54,[1]Покупка!$A$15:$A$54,$A78,[1]Покупка!$M$15:$M$54,$B78)</f>
        <v>0</v>
      </c>
      <c r="AF78" s="39">
        <f>SUMIFS([1]Покупка!AE$15:AE$54,[1]Покупка!$A$15:$A$54,$A78,[1]Покупка!$M$15:$M$54,$B78)</f>
        <v>0</v>
      </c>
      <c r="AG78" s="39">
        <f>SUMIFS([1]Покупка!AF$15:AF$54,[1]Покупка!$A$15:$A$54,$A78,[1]Покупка!$M$15:$M$54,$B78)</f>
        <v>0</v>
      </c>
      <c r="AH78" s="39">
        <f>SUMIFS([1]Покупка!AG$15:AG$54,[1]Покупка!$A$15:$A$54,$A78,[1]Покупка!$M$15:$M$54,$B78)</f>
        <v>0</v>
      </c>
      <c r="AI78" s="39">
        <f>SUMIFS([1]Покупка!AH$15:AH$54,[1]Покупка!$A$15:$A$54,$A78,[1]Покупка!$M$15:$M$54,$B78)</f>
        <v>0</v>
      </c>
      <c r="AJ78" s="39">
        <f>SUMIFS([1]Покупка!AI$15:AI$54,[1]Покупка!$A$15:$A$54,$A78,[1]Покупка!$M$15:$M$54,$B78)</f>
        <v>0</v>
      </c>
      <c r="AK78" s="39">
        <f>SUMIFS([1]Покупка!AJ$15:AJ$54,[1]Покупка!$A$15:$A$54,$A78,[1]Покупка!$M$15:$M$54,$B78)</f>
        <v>0</v>
      </c>
      <c r="AL78" s="39">
        <f>SUMIFS([1]Покупка!AK$15:AK$54,[1]Покупка!$A$15:$A$54,$A78,[1]Покупка!$M$15:$M$54,$B78)</f>
        <v>0</v>
      </c>
      <c r="AM78" s="39">
        <f>SUMIFS([1]Покупка!AL$15:AL$54,[1]Покупка!$A$15:$A$54,$A78,[1]Покупка!$M$15:$M$54,$B78)</f>
        <v>0</v>
      </c>
      <c r="AN78" s="39">
        <f>IF(S78=0,0,(AD78-S78)/S78*100)</f>
        <v>0</v>
      </c>
      <c r="AO78" s="39">
        <f t="shared" si="13"/>
        <v>0</v>
      </c>
      <c r="AP78" s="39">
        <f t="shared" si="13"/>
        <v>0</v>
      </c>
      <c r="AQ78" s="39">
        <f t="shared" si="13"/>
        <v>0</v>
      </c>
      <c r="AR78" s="39">
        <f t="shared" si="13"/>
        <v>0</v>
      </c>
      <c r="AS78" s="39">
        <f t="shared" si="13"/>
        <v>0</v>
      </c>
      <c r="AT78" s="39">
        <f t="shared" si="13"/>
        <v>0</v>
      </c>
      <c r="AU78" s="39">
        <f t="shared" si="13"/>
        <v>0</v>
      </c>
      <c r="AV78" s="39">
        <f t="shared" si="13"/>
        <v>0</v>
      </c>
      <c r="AW78" s="39">
        <f t="shared" si="13"/>
        <v>0</v>
      </c>
      <c r="AX78" s="31"/>
      <c r="AY78" s="31"/>
      <c r="AZ78" s="31"/>
    </row>
    <row r="79" spans="1:53" ht="11.25" hidden="1" outlineLevel="1" x14ac:dyDescent="0.25">
      <c r="A79" s="23" t="str">
        <f t="shared" si="8"/>
        <v>1</v>
      </c>
      <c r="B79" s="1" t="s">
        <v>225</v>
      </c>
      <c r="D79" s="1" t="s">
        <v>226</v>
      </c>
      <c r="L79" s="34" t="s">
        <v>227</v>
      </c>
      <c r="M79" s="44" t="s">
        <v>228</v>
      </c>
      <c r="N79" s="36" t="s">
        <v>16</v>
      </c>
      <c r="O79" s="39">
        <f>SUMIFS([1]Покупка!O$15:O$54,[1]Покупка!$A$15:$A$54,$A79,[1]Покупка!$M$15:$M$54,$B79)</f>
        <v>0</v>
      </c>
      <c r="P79" s="39">
        <f>SUMIFS([1]Покупка!P$15:P$54,[1]Покупка!$A$15:$A$54,$A79,[1]Покупка!$M$15:$M$54,$B79)</f>
        <v>0</v>
      </c>
      <c r="Q79" s="39">
        <f>SUMIFS([1]Покупка!Q$15:Q$54,[1]Покупка!$A$15:$A$54,$A79,[1]Покупка!$M$15:$M$54,$B79)</f>
        <v>0</v>
      </c>
      <c r="R79" s="39">
        <f t="shared" si="10"/>
        <v>0</v>
      </c>
      <c r="S79" s="39">
        <f>SUMIFS([1]Покупка!R$15:R$54,[1]Покупка!$A$15:$A$54,$A79,[1]Покупка!$M$15:$M$54,$B79)</f>
        <v>0</v>
      </c>
      <c r="T79" s="39">
        <f>SUMIFS([1]Покупка!S$15:S$54,[1]Покупка!$A$15:$A$54,$A79,[1]Покупка!$M$15:$M$54,$B79)</f>
        <v>0</v>
      </c>
      <c r="U79" s="39">
        <f>SUMIFS([1]Покупка!T$15:T$54,[1]Покупка!$A$15:$A$54,$A79,[1]Покупка!$M$15:$M$54,$B79)</f>
        <v>0</v>
      </c>
      <c r="V79" s="39">
        <f>SUMIFS([1]Покупка!U$15:U$54,[1]Покупка!$A$15:$A$54,$A79,[1]Покупка!$M$15:$M$54,$B79)</f>
        <v>0</v>
      </c>
      <c r="W79" s="39">
        <f>SUMIFS([1]Покупка!V$15:V$54,[1]Покупка!$A$15:$A$54,$A79,[1]Покупка!$M$15:$M$54,$B79)</f>
        <v>0</v>
      </c>
      <c r="X79" s="39">
        <f>SUMIFS([1]Покупка!W$15:W$54,[1]Покупка!$A$15:$A$54,$A79,[1]Покупка!$M$15:$M$54,$B79)</f>
        <v>0</v>
      </c>
      <c r="Y79" s="39">
        <f>SUMIFS([1]Покупка!X$15:X$54,[1]Покупка!$A$15:$A$54,$A79,[1]Покупка!$M$15:$M$54,$B79)</f>
        <v>0</v>
      </c>
      <c r="Z79" s="39">
        <f>SUMIFS([1]Покупка!Y$15:Y$54,[1]Покупка!$A$15:$A$54,$A79,[1]Покупка!$M$15:$M$54,$B79)</f>
        <v>0</v>
      </c>
      <c r="AA79" s="39">
        <f>SUMIFS([1]Покупка!Z$15:Z$54,[1]Покупка!$A$15:$A$54,$A79,[1]Покупка!$M$15:$M$54,$B79)</f>
        <v>0</v>
      </c>
      <c r="AB79" s="39">
        <f>SUMIFS([1]Покупка!AA$15:AA$54,[1]Покупка!$A$15:$A$54,$A79,[1]Покупка!$M$15:$M$54,$B79)</f>
        <v>0</v>
      </c>
      <c r="AC79" s="39">
        <f>SUMIFS([1]Покупка!AB$15:AB$54,[1]Покупка!$A$15:$A$54,$A79,[1]Покупка!$M$15:$M$54,$B79)</f>
        <v>0</v>
      </c>
      <c r="AD79" s="39">
        <f>SUMIFS([1]Покупка!AC$15:AC$54,[1]Покупка!$A$15:$A$54,$A79,[1]Покупка!$M$15:$M$54,$B79)</f>
        <v>0</v>
      </c>
      <c r="AE79" s="39">
        <f>SUMIFS([1]Покупка!AD$15:AD$54,[1]Покупка!$A$15:$A$54,$A79,[1]Покупка!$M$15:$M$54,$B79)</f>
        <v>0</v>
      </c>
      <c r="AF79" s="39">
        <f>SUMIFS([1]Покупка!AE$15:AE$54,[1]Покупка!$A$15:$A$54,$A79,[1]Покупка!$M$15:$M$54,$B79)</f>
        <v>0</v>
      </c>
      <c r="AG79" s="39">
        <f>SUMIFS([1]Покупка!AF$15:AF$54,[1]Покупка!$A$15:$A$54,$A79,[1]Покупка!$M$15:$M$54,$B79)</f>
        <v>0</v>
      </c>
      <c r="AH79" s="39">
        <f>SUMIFS([1]Покупка!AG$15:AG$54,[1]Покупка!$A$15:$A$54,$A79,[1]Покупка!$M$15:$M$54,$B79)</f>
        <v>0</v>
      </c>
      <c r="AI79" s="39">
        <f>SUMIFS([1]Покупка!AH$15:AH$54,[1]Покупка!$A$15:$A$54,$A79,[1]Покупка!$M$15:$M$54,$B79)</f>
        <v>0</v>
      </c>
      <c r="AJ79" s="39">
        <f>SUMIFS([1]Покупка!AI$15:AI$54,[1]Покупка!$A$15:$A$54,$A79,[1]Покупка!$M$15:$M$54,$B79)</f>
        <v>0</v>
      </c>
      <c r="AK79" s="39">
        <f>SUMIFS([1]Покупка!AJ$15:AJ$54,[1]Покупка!$A$15:$A$54,$A79,[1]Покупка!$M$15:$M$54,$B79)</f>
        <v>0</v>
      </c>
      <c r="AL79" s="39">
        <f>SUMIFS([1]Покупка!AK$15:AK$54,[1]Покупка!$A$15:$A$54,$A79,[1]Покупка!$M$15:$M$54,$B79)</f>
        <v>0</v>
      </c>
      <c r="AM79" s="39">
        <f>SUMIFS([1]Покупка!AL$15:AL$54,[1]Покупка!$A$15:$A$54,$A79,[1]Покупка!$M$15:$M$54,$B79)</f>
        <v>0</v>
      </c>
      <c r="AN79" s="39">
        <f>IF(S79=0,0,(AD79-S79)/S79*100)</f>
        <v>0</v>
      </c>
      <c r="AO79" s="39">
        <f t="shared" si="13"/>
        <v>0</v>
      </c>
      <c r="AP79" s="39">
        <f t="shared" si="13"/>
        <v>0</v>
      </c>
      <c r="AQ79" s="39">
        <f t="shared" si="13"/>
        <v>0</v>
      </c>
      <c r="AR79" s="39">
        <f t="shared" si="13"/>
        <v>0</v>
      </c>
      <c r="AS79" s="39">
        <f t="shared" si="13"/>
        <v>0</v>
      </c>
      <c r="AT79" s="39">
        <f t="shared" si="13"/>
        <v>0</v>
      </c>
      <c r="AU79" s="39">
        <f t="shared" si="13"/>
        <v>0</v>
      </c>
      <c r="AV79" s="39">
        <f t="shared" si="13"/>
        <v>0</v>
      </c>
      <c r="AW79" s="39">
        <f t="shared" si="13"/>
        <v>0</v>
      </c>
      <c r="AX79" s="31"/>
      <c r="AY79" s="31"/>
      <c r="AZ79" s="31"/>
    </row>
    <row r="80" spans="1:53" ht="11.25" hidden="1" outlineLevel="1" x14ac:dyDescent="0.25">
      <c r="A80" s="23" t="str">
        <f t="shared" si="8"/>
        <v>1</v>
      </c>
      <c r="D80" s="1" t="s">
        <v>229</v>
      </c>
      <c r="L80" s="34" t="s">
        <v>230</v>
      </c>
      <c r="M80" s="35" t="s">
        <v>231</v>
      </c>
      <c r="N80" s="71" t="s">
        <v>16</v>
      </c>
      <c r="O80" s="39">
        <f>SUMIFS([1]Реагенты!O$15:O$24,[1]Реагенты!$A$15:$A$24,$A80,[1]Реагенты!$M$15:$M$24,"Всего по тарифу")</f>
        <v>0</v>
      </c>
      <c r="P80" s="39">
        <f>SUMIFS([1]Реагенты!P$15:P$24,[1]Реагенты!$A$15:$A$24,$A80,[1]Реагенты!$M$15:$M$24,"Всего по тарифу")</f>
        <v>0</v>
      </c>
      <c r="Q80" s="39">
        <f>SUMIFS([1]Реагенты!Q$15:Q$24,[1]Реагенты!$A$15:$A$24,$A80,[1]Реагенты!$M$15:$M$24,"Всего по тарифу")</f>
        <v>0</v>
      </c>
      <c r="R80" s="39">
        <f t="shared" si="10"/>
        <v>0</v>
      </c>
      <c r="S80" s="39">
        <f>SUMIFS([1]Реагенты!R$15:R$24,[1]Реагенты!$A$15:$A$24,$A80,[1]Реагенты!$M$15:$M$24,"Всего по тарифу")</f>
        <v>0</v>
      </c>
      <c r="T80" s="39">
        <f>SUMIFS([1]Реагенты!S$15:S$24,[1]Реагенты!$A$15:$A$24,$A80,[1]Реагенты!$M$15:$M$24,"Всего по тарифу")</f>
        <v>0</v>
      </c>
      <c r="U80" s="39">
        <f>SUMIFS([1]Реагенты!T$15:T$24,[1]Реагенты!$A$15:$A$24,$A80,[1]Реагенты!$M$15:$M$24,"Всего по тарифу")</f>
        <v>0</v>
      </c>
      <c r="V80" s="39">
        <f>SUMIFS([1]Реагенты!U$15:U$24,[1]Реагенты!$A$15:$A$24,$A80,[1]Реагенты!$M$15:$M$24,"Всего по тарифу")</f>
        <v>0</v>
      </c>
      <c r="W80" s="39">
        <f>SUMIFS([1]Реагенты!V$15:V$24,[1]Реагенты!$A$15:$A$24,$A80,[1]Реагенты!$M$15:$M$24,"Всего по тарифу")</f>
        <v>0</v>
      </c>
      <c r="X80" s="39">
        <f>SUMIFS([1]Реагенты!W$15:W$24,[1]Реагенты!$A$15:$A$24,$A80,[1]Реагенты!$M$15:$M$24,"Всего по тарифу")</f>
        <v>0</v>
      </c>
      <c r="Y80" s="39">
        <f>SUMIFS([1]Реагенты!X$15:X$24,[1]Реагенты!$A$15:$A$24,$A80,[1]Реагенты!$M$15:$M$24,"Всего по тарифу")</f>
        <v>0</v>
      </c>
      <c r="Z80" s="39">
        <f>SUMIFS([1]Реагенты!Y$15:Y$24,[1]Реагенты!$A$15:$A$24,$A80,[1]Реагенты!$M$15:$M$24,"Всего по тарифу")</f>
        <v>0</v>
      </c>
      <c r="AA80" s="39">
        <f>SUMIFS([1]Реагенты!Z$15:Z$24,[1]Реагенты!$A$15:$A$24,$A80,[1]Реагенты!$M$15:$M$24,"Всего по тарифу")</f>
        <v>0</v>
      </c>
      <c r="AB80" s="39">
        <f>SUMIFS([1]Реагенты!AA$15:AA$24,[1]Реагенты!$A$15:$A$24,$A80,[1]Реагенты!$M$15:$M$24,"Всего по тарифу")</f>
        <v>0</v>
      </c>
      <c r="AC80" s="39">
        <f>SUMIFS([1]Реагенты!AB$15:AB$24,[1]Реагенты!$A$15:$A$24,$A80,[1]Реагенты!$M$15:$M$24,"Всего по тарифу")</f>
        <v>0</v>
      </c>
      <c r="AD80" s="39">
        <f>SUMIFS([1]Реагенты!AC$15:AC$24,[1]Реагенты!$A$15:$A$24,$A80,[1]Реагенты!$M$15:$M$24,"Всего по тарифу")</f>
        <v>0</v>
      </c>
      <c r="AE80" s="39">
        <f>SUMIFS([1]Реагенты!AD$15:AD$24,[1]Реагенты!$A$15:$A$24,$A80,[1]Реагенты!$M$15:$M$24,"Всего по тарифу")</f>
        <v>0</v>
      </c>
      <c r="AF80" s="39">
        <f>SUMIFS([1]Реагенты!AE$15:AE$24,[1]Реагенты!$A$15:$A$24,$A80,[1]Реагенты!$M$15:$M$24,"Всего по тарифу")</f>
        <v>0</v>
      </c>
      <c r="AG80" s="39">
        <f>SUMIFS([1]Реагенты!AF$15:AF$24,[1]Реагенты!$A$15:$A$24,$A80,[1]Реагенты!$M$15:$M$24,"Всего по тарифу")</f>
        <v>0</v>
      </c>
      <c r="AH80" s="39">
        <f>SUMIFS([1]Реагенты!AG$15:AG$24,[1]Реагенты!$A$15:$A$24,$A80,[1]Реагенты!$M$15:$M$24,"Всего по тарифу")</f>
        <v>0</v>
      </c>
      <c r="AI80" s="39">
        <f>SUMIFS([1]Реагенты!AH$15:AH$24,[1]Реагенты!$A$15:$A$24,$A80,[1]Реагенты!$M$15:$M$24,"Всего по тарифу")</f>
        <v>0</v>
      </c>
      <c r="AJ80" s="39">
        <f>SUMIFS([1]Реагенты!AI$15:AI$24,[1]Реагенты!$A$15:$A$24,$A80,[1]Реагенты!$M$15:$M$24,"Всего по тарифу")</f>
        <v>0</v>
      </c>
      <c r="AK80" s="39">
        <f>SUMIFS([1]Реагенты!AJ$15:AJ$24,[1]Реагенты!$A$15:$A$24,$A80,[1]Реагенты!$M$15:$M$24,"Всего по тарифу")</f>
        <v>0</v>
      </c>
      <c r="AL80" s="39">
        <f>SUMIFS([1]Реагенты!AK$15:AK$24,[1]Реагенты!$A$15:$A$24,$A80,[1]Реагенты!$M$15:$M$24,"Всего по тарифу")</f>
        <v>0</v>
      </c>
      <c r="AM80" s="39">
        <f>SUMIFS([1]Реагенты!AL$15:AL$24,[1]Реагенты!$A$15:$A$24,$A80,[1]Реагенты!$M$15:$M$24,"Всего по тарифу")</f>
        <v>0</v>
      </c>
      <c r="AN80" s="39">
        <f>IF(S80=0,0,(AD80-S80)/S80*100)</f>
        <v>0</v>
      </c>
      <c r="AO80" s="39">
        <f t="shared" si="13"/>
        <v>0</v>
      </c>
      <c r="AP80" s="39">
        <f t="shared" si="13"/>
        <v>0</v>
      </c>
      <c r="AQ80" s="39">
        <f t="shared" si="13"/>
        <v>0</v>
      </c>
      <c r="AR80" s="39">
        <f t="shared" si="13"/>
        <v>0</v>
      </c>
      <c r="AS80" s="39">
        <f t="shared" si="13"/>
        <v>0</v>
      </c>
      <c r="AT80" s="39">
        <f t="shared" si="13"/>
        <v>0</v>
      </c>
      <c r="AU80" s="39">
        <f t="shared" si="13"/>
        <v>0</v>
      </c>
      <c r="AV80" s="39">
        <f t="shared" si="13"/>
        <v>0</v>
      </c>
      <c r="AW80" s="39">
        <f t="shared" si="13"/>
        <v>0</v>
      </c>
      <c r="AX80" s="31"/>
      <c r="AY80" s="31"/>
      <c r="AZ80" s="31"/>
    </row>
    <row r="81" spans="1:52" s="56" customFormat="1" ht="11.25" outlineLevel="1" x14ac:dyDescent="0.25">
      <c r="A81" s="23" t="str">
        <f t="shared" si="8"/>
        <v>1</v>
      </c>
      <c r="C81" s="1"/>
      <c r="D81" s="1" t="s">
        <v>232</v>
      </c>
      <c r="L81" s="57" t="s">
        <v>233</v>
      </c>
      <c r="M81" s="58" t="s">
        <v>234</v>
      </c>
      <c r="N81" s="59" t="s">
        <v>16</v>
      </c>
      <c r="O81" s="29">
        <f>SUM(O82:O90)</f>
        <v>31.729999999999997</v>
      </c>
      <c r="P81" s="29">
        <f t="shared" ref="P81:AM81" si="15">SUM(P82:P90)</f>
        <v>33.298000000000002</v>
      </c>
      <c r="Q81" s="29">
        <f t="shared" si="15"/>
        <v>28.689802175971238</v>
      </c>
      <c r="R81" s="29">
        <f t="shared" si="10"/>
        <v>-4.608197824028764</v>
      </c>
      <c r="S81" s="29">
        <f t="shared" si="15"/>
        <v>37.120000000000005</v>
      </c>
      <c r="T81" s="60">
        <f t="shared" si="15"/>
        <v>38.81</v>
      </c>
      <c r="U81" s="29">
        <f t="shared" si="15"/>
        <v>40.769999999999996</v>
      </c>
      <c r="V81" s="29">
        <f t="shared" si="15"/>
        <v>42.8</v>
      </c>
      <c r="W81" s="29">
        <f t="shared" si="15"/>
        <v>44.94</v>
      </c>
      <c r="X81" s="29">
        <f t="shared" si="15"/>
        <v>47.16</v>
      </c>
      <c r="Y81" s="29">
        <f t="shared" si="15"/>
        <v>0</v>
      </c>
      <c r="Z81" s="29">
        <f t="shared" si="15"/>
        <v>0</v>
      </c>
      <c r="AA81" s="29">
        <f t="shared" si="15"/>
        <v>0</v>
      </c>
      <c r="AB81" s="29">
        <f t="shared" si="15"/>
        <v>0</v>
      </c>
      <c r="AC81" s="29">
        <f t="shared" si="15"/>
        <v>0</v>
      </c>
      <c r="AD81" s="60">
        <f t="shared" si="15"/>
        <v>35.298367187165972</v>
      </c>
      <c r="AE81" s="29">
        <f t="shared" si="15"/>
        <v>37.949304401558116</v>
      </c>
      <c r="AF81" s="29">
        <f t="shared" si="15"/>
        <v>39.222799505912263</v>
      </c>
      <c r="AG81" s="29">
        <f t="shared" si="15"/>
        <v>40.388084650282828</v>
      </c>
      <c r="AH81" s="29">
        <f t="shared" si="15"/>
        <v>41.870333934331725</v>
      </c>
      <c r="AI81" s="29">
        <f t="shared" si="15"/>
        <v>0</v>
      </c>
      <c r="AJ81" s="29">
        <f t="shared" si="15"/>
        <v>0</v>
      </c>
      <c r="AK81" s="29">
        <f t="shared" si="15"/>
        <v>0</v>
      </c>
      <c r="AL81" s="29">
        <f t="shared" si="15"/>
        <v>0</v>
      </c>
      <c r="AM81" s="29">
        <f t="shared" si="15"/>
        <v>0</v>
      </c>
      <c r="AN81" s="29">
        <f t="shared" si="9"/>
        <v>-4.9074159828503019</v>
      </c>
      <c r="AO81" s="29">
        <f t="shared" si="13"/>
        <v>7.5100845326239067</v>
      </c>
      <c r="AP81" s="29">
        <f t="shared" si="13"/>
        <v>3.3557798342724308</v>
      </c>
      <c r="AQ81" s="29">
        <f t="shared" si="13"/>
        <v>2.9709382273820477</v>
      </c>
      <c r="AR81" s="29">
        <f t="shared" si="13"/>
        <v>3.670016285455413</v>
      </c>
      <c r="AS81" s="29">
        <f t="shared" si="13"/>
        <v>-100</v>
      </c>
      <c r="AT81" s="29">
        <f t="shared" si="13"/>
        <v>0</v>
      </c>
      <c r="AU81" s="29">
        <f t="shared" si="13"/>
        <v>0</v>
      </c>
      <c r="AV81" s="29">
        <f t="shared" si="13"/>
        <v>0</v>
      </c>
      <c r="AW81" s="29">
        <f t="shared" si="13"/>
        <v>0</v>
      </c>
      <c r="AX81" s="43"/>
      <c r="AY81" s="43"/>
      <c r="AZ81" s="43"/>
    </row>
    <row r="82" spans="1:52" ht="11.25" hidden="1" outlineLevel="1" x14ac:dyDescent="0.25">
      <c r="A82" s="23" t="str">
        <f t="shared" ref="A82:A142" si="16">A81</f>
        <v>1</v>
      </c>
      <c r="B82" s="1" t="s">
        <v>235</v>
      </c>
      <c r="D82" s="1" t="s">
        <v>236</v>
      </c>
      <c r="L82" s="34" t="s">
        <v>237</v>
      </c>
      <c r="M82" s="44" t="s">
        <v>238</v>
      </c>
      <c r="N82" s="36" t="s">
        <v>16</v>
      </c>
      <c r="O82" s="39">
        <f>SUMIFS([1]Налоги!O$15:O$42,[1]Налоги!$A$15:$A$42,$A82,[1]Налоги!$M$15:$M$42,$B82)</f>
        <v>0</v>
      </c>
      <c r="P82" s="39">
        <f>SUMIFS([1]Налоги!P$15:P$42,[1]Налоги!$A$15:$A$42,$A82,[1]Налоги!$M$15:$M$42,$B82)</f>
        <v>0</v>
      </c>
      <c r="Q82" s="39">
        <f>SUMIFS([1]Налоги!Q$15:Q$42,[1]Налоги!$A$15:$A$42,$A82,[1]Налоги!$M$15:$M$42,$B82)</f>
        <v>0</v>
      </c>
      <c r="R82" s="39">
        <f t="shared" si="10"/>
        <v>0</v>
      </c>
      <c r="S82" s="39">
        <f>SUMIFS([1]Налоги!R$15:R$42,[1]Налоги!$A$15:$A$42,$A82,[1]Налоги!$M$15:$M$42,$B82)</f>
        <v>0</v>
      </c>
      <c r="T82" s="39">
        <f>SUMIFS([1]Налоги!S$15:S$42,[1]Налоги!$A$15:$A$42,$A82,[1]Налоги!$M$15:$M$42,$B82)</f>
        <v>0</v>
      </c>
      <c r="U82" s="39">
        <f>SUMIFS([1]Налоги!T$15:T$42,[1]Налоги!$A$15:$A$42,$A82,[1]Налоги!$M$15:$M$42,$B82)</f>
        <v>0</v>
      </c>
      <c r="V82" s="39">
        <f>SUMIFS([1]Налоги!U$15:U$42,[1]Налоги!$A$15:$A$42,$A82,[1]Налоги!$M$15:$M$42,$B82)</f>
        <v>0</v>
      </c>
      <c r="W82" s="39">
        <f>SUMIFS([1]Налоги!V$15:V$42,[1]Налоги!$A$15:$A$42,$A82,[1]Налоги!$M$15:$M$42,$B82)</f>
        <v>0</v>
      </c>
      <c r="X82" s="39">
        <f>SUMIFS([1]Налоги!W$15:W$42,[1]Налоги!$A$15:$A$42,$A82,[1]Налоги!$M$15:$M$42,$B82)</f>
        <v>0</v>
      </c>
      <c r="Y82" s="39">
        <f>SUMIFS([1]Налоги!X$15:X$42,[1]Налоги!$A$15:$A$42,$A82,[1]Налоги!$M$15:$M$42,$B82)</f>
        <v>0</v>
      </c>
      <c r="Z82" s="39">
        <f>SUMIFS([1]Налоги!Y$15:Y$42,[1]Налоги!$A$15:$A$42,$A82,[1]Налоги!$M$15:$M$42,$B82)</f>
        <v>0</v>
      </c>
      <c r="AA82" s="39">
        <f>SUMIFS([1]Налоги!Z$15:Z$42,[1]Налоги!$A$15:$A$42,$A82,[1]Налоги!$M$15:$M$42,$B82)</f>
        <v>0</v>
      </c>
      <c r="AB82" s="39">
        <f>SUMIFS([1]Налоги!AA$15:AA$42,[1]Налоги!$A$15:$A$42,$A82,[1]Налоги!$M$15:$M$42,$B82)</f>
        <v>0</v>
      </c>
      <c r="AC82" s="39">
        <f>SUMIFS([1]Налоги!AB$15:AB$42,[1]Налоги!$A$15:$A$42,$A82,[1]Налоги!$M$15:$M$42,$B82)</f>
        <v>0</v>
      </c>
      <c r="AD82" s="39">
        <f>SUMIFS([1]Налоги!AC$15:AC$42,[1]Налоги!$A$15:$A$42,$A82,[1]Налоги!$M$15:$M$42,$B82)</f>
        <v>0</v>
      </c>
      <c r="AE82" s="39">
        <f>SUMIFS([1]Налоги!AD$15:AD$42,[1]Налоги!$A$15:$A$42,$A82,[1]Налоги!$M$15:$M$42,$B82)</f>
        <v>0</v>
      </c>
      <c r="AF82" s="39">
        <f>SUMIFS([1]Налоги!AE$15:AE$42,[1]Налоги!$A$15:$A$42,$A82,[1]Налоги!$M$15:$M$42,$B82)</f>
        <v>0</v>
      </c>
      <c r="AG82" s="39">
        <f>SUMIFS([1]Налоги!AF$15:AF$42,[1]Налоги!$A$15:$A$42,$A82,[1]Налоги!$M$15:$M$42,$B82)</f>
        <v>0</v>
      </c>
      <c r="AH82" s="39">
        <f>SUMIFS([1]Налоги!AG$15:AG$42,[1]Налоги!$A$15:$A$42,$A82,[1]Налоги!$M$15:$M$42,$B82)</f>
        <v>0</v>
      </c>
      <c r="AI82" s="39">
        <f>SUMIFS([1]Налоги!AH$15:AH$42,[1]Налоги!$A$15:$A$42,$A82,[1]Налоги!$M$15:$M$42,$B82)</f>
        <v>0</v>
      </c>
      <c r="AJ82" s="39">
        <f>SUMIFS([1]Налоги!AI$15:AI$42,[1]Налоги!$A$15:$A$42,$A82,[1]Налоги!$M$15:$M$42,$B82)</f>
        <v>0</v>
      </c>
      <c r="AK82" s="39">
        <f>SUMIFS([1]Налоги!AJ$15:AJ$42,[1]Налоги!$A$15:$A$42,$A82,[1]Налоги!$M$15:$M$42,$B82)</f>
        <v>0</v>
      </c>
      <c r="AL82" s="39">
        <f>SUMIFS([1]Налоги!AK$15:AK$42,[1]Налоги!$A$15:$A$42,$A82,[1]Налоги!$M$15:$M$42,$B82)</f>
        <v>0</v>
      </c>
      <c r="AM82" s="39">
        <f>SUMIFS([1]Налоги!AL$15:AL$42,[1]Налоги!$A$15:$A$42,$A82,[1]Налоги!$M$15:$M$42,$B82)</f>
        <v>0</v>
      </c>
      <c r="AN82" s="39">
        <f t="shared" si="9"/>
        <v>0</v>
      </c>
      <c r="AO82" s="39">
        <f t="shared" si="13"/>
        <v>0</v>
      </c>
      <c r="AP82" s="39">
        <f t="shared" si="13"/>
        <v>0</v>
      </c>
      <c r="AQ82" s="39">
        <f t="shared" si="13"/>
        <v>0</v>
      </c>
      <c r="AR82" s="39">
        <f t="shared" si="13"/>
        <v>0</v>
      </c>
      <c r="AS82" s="39">
        <f t="shared" si="13"/>
        <v>0</v>
      </c>
      <c r="AT82" s="39">
        <f t="shared" si="13"/>
        <v>0</v>
      </c>
      <c r="AU82" s="39">
        <f t="shared" si="13"/>
        <v>0</v>
      </c>
      <c r="AV82" s="39">
        <f t="shared" si="13"/>
        <v>0</v>
      </c>
      <c r="AW82" s="39">
        <f t="shared" si="13"/>
        <v>0</v>
      </c>
      <c r="AX82" s="31"/>
      <c r="AY82" s="31"/>
      <c r="AZ82" s="31"/>
    </row>
    <row r="83" spans="1:52" ht="11.25" hidden="1" outlineLevel="1" x14ac:dyDescent="0.25">
      <c r="A83" s="23" t="str">
        <f t="shared" si="16"/>
        <v>1</v>
      </c>
      <c r="B83" s="1" t="s">
        <v>239</v>
      </c>
      <c r="D83" s="1" t="s">
        <v>240</v>
      </c>
      <c r="L83" s="34" t="s">
        <v>241</v>
      </c>
      <c r="M83" s="44" t="s">
        <v>242</v>
      </c>
      <c r="N83" s="36" t="s">
        <v>16</v>
      </c>
      <c r="O83" s="39">
        <f>SUMIFS([1]Налоги!O$15:O$42,[1]Налоги!$A$15:$A$42,$A83,[1]Налоги!$M$15:$M$42,$B83)</f>
        <v>0</v>
      </c>
      <c r="P83" s="39">
        <f>SUMIFS([1]Налоги!P$15:P$42,[1]Налоги!$A$15:$A$42,$A83,[1]Налоги!$M$15:$M$42,$B83)</f>
        <v>0</v>
      </c>
      <c r="Q83" s="39">
        <f>SUMIFS([1]Налоги!Q$15:Q$42,[1]Налоги!$A$15:$A$42,$A83,[1]Налоги!$M$15:$M$42,$B83)</f>
        <v>0</v>
      </c>
      <c r="R83" s="39">
        <f t="shared" si="10"/>
        <v>0</v>
      </c>
      <c r="S83" s="39">
        <f>SUMIFS([1]Налоги!R$15:R$42,[1]Налоги!$A$15:$A$42,$A83,[1]Налоги!$M$15:$M$42,$B83)</f>
        <v>0</v>
      </c>
      <c r="T83" s="39">
        <f>SUMIFS([1]Налоги!S$15:S$42,[1]Налоги!$A$15:$A$42,$A83,[1]Налоги!$M$15:$M$42,$B83)</f>
        <v>0</v>
      </c>
      <c r="U83" s="39">
        <f>SUMIFS([1]Налоги!T$15:T$42,[1]Налоги!$A$15:$A$42,$A83,[1]Налоги!$M$15:$M$42,$B83)</f>
        <v>0</v>
      </c>
      <c r="V83" s="39">
        <f>SUMIFS([1]Налоги!U$15:U$42,[1]Налоги!$A$15:$A$42,$A83,[1]Налоги!$M$15:$M$42,$B83)</f>
        <v>0</v>
      </c>
      <c r="W83" s="39">
        <f>SUMIFS([1]Налоги!V$15:V$42,[1]Налоги!$A$15:$A$42,$A83,[1]Налоги!$M$15:$M$42,$B83)</f>
        <v>0</v>
      </c>
      <c r="X83" s="39">
        <f>SUMIFS([1]Налоги!W$15:W$42,[1]Налоги!$A$15:$A$42,$A83,[1]Налоги!$M$15:$M$42,$B83)</f>
        <v>0</v>
      </c>
      <c r="Y83" s="39">
        <f>SUMIFS([1]Налоги!X$15:X$42,[1]Налоги!$A$15:$A$42,$A83,[1]Налоги!$M$15:$M$42,$B83)</f>
        <v>0</v>
      </c>
      <c r="Z83" s="39">
        <f>SUMIFS([1]Налоги!Y$15:Y$42,[1]Налоги!$A$15:$A$42,$A83,[1]Налоги!$M$15:$M$42,$B83)</f>
        <v>0</v>
      </c>
      <c r="AA83" s="39">
        <f>SUMIFS([1]Налоги!Z$15:Z$42,[1]Налоги!$A$15:$A$42,$A83,[1]Налоги!$M$15:$M$42,$B83)</f>
        <v>0</v>
      </c>
      <c r="AB83" s="39">
        <f>SUMIFS([1]Налоги!AA$15:AA$42,[1]Налоги!$A$15:$A$42,$A83,[1]Налоги!$M$15:$M$42,$B83)</f>
        <v>0</v>
      </c>
      <c r="AC83" s="39">
        <f>SUMIFS([1]Налоги!AB$15:AB$42,[1]Налоги!$A$15:$A$42,$A83,[1]Налоги!$M$15:$M$42,$B83)</f>
        <v>0</v>
      </c>
      <c r="AD83" s="39">
        <f>SUMIFS([1]Налоги!AC$15:AC$42,[1]Налоги!$A$15:$A$42,$A83,[1]Налоги!$M$15:$M$42,$B83)</f>
        <v>0</v>
      </c>
      <c r="AE83" s="39">
        <f>SUMIFS([1]Налоги!AD$15:AD$42,[1]Налоги!$A$15:$A$42,$A83,[1]Налоги!$M$15:$M$42,$B83)</f>
        <v>0</v>
      </c>
      <c r="AF83" s="39">
        <f>SUMIFS([1]Налоги!AE$15:AE$42,[1]Налоги!$A$15:$A$42,$A83,[1]Налоги!$M$15:$M$42,$B83)</f>
        <v>0</v>
      </c>
      <c r="AG83" s="39">
        <f>SUMIFS([1]Налоги!AF$15:AF$42,[1]Налоги!$A$15:$A$42,$A83,[1]Налоги!$M$15:$M$42,$B83)</f>
        <v>0</v>
      </c>
      <c r="AH83" s="39">
        <f>SUMIFS([1]Налоги!AG$15:AG$42,[1]Налоги!$A$15:$A$42,$A83,[1]Налоги!$M$15:$M$42,$B83)</f>
        <v>0</v>
      </c>
      <c r="AI83" s="39">
        <f>SUMIFS([1]Налоги!AH$15:AH$42,[1]Налоги!$A$15:$A$42,$A83,[1]Налоги!$M$15:$M$42,$B83)</f>
        <v>0</v>
      </c>
      <c r="AJ83" s="39">
        <f>SUMIFS([1]Налоги!AI$15:AI$42,[1]Налоги!$A$15:$A$42,$A83,[1]Налоги!$M$15:$M$42,$B83)</f>
        <v>0</v>
      </c>
      <c r="AK83" s="39">
        <f>SUMIFS([1]Налоги!AJ$15:AJ$42,[1]Налоги!$A$15:$A$42,$A83,[1]Налоги!$M$15:$M$42,$B83)</f>
        <v>0</v>
      </c>
      <c r="AL83" s="39">
        <f>SUMIFS([1]Налоги!AK$15:AK$42,[1]Налоги!$A$15:$A$42,$A83,[1]Налоги!$M$15:$M$42,$B83)</f>
        <v>0</v>
      </c>
      <c r="AM83" s="39">
        <f>SUMIFS([1]Налоги!AL$15:AL$42,[1]Налоги!$A$15:$A$42,$A83,[1]Налоги!$M$15:$M$42,$B83)</f>
        <v>0</v>
      </c>
      <c r="AN83" s="39">
        <f t="shared" si="9"/>
        <v>0</v>
      </c>
      <c r="AO83" s="39">
        <f t="shared" si="13"/>
        <v>0</v>
      </c>
      <c r="AP83" s="39">
        <f t="shared" si="13"/>
        <v>0</v>
      </c>
      <c r="AQ83" s="39">
        <f t="shared" si="13"/>
        <v>0</v>
      </c>
      <c r="AR83" s="39">
        <f t="shared" si="13"/>
        <v>0</v>
      </c>
      <c r="AS83" s="39">
        <f t="shared" si="13"/>
        <v>0</v>
      </c>
      <c r="AT83" s="39">
        <f t="shared" si="13"/>
        <v>0</v>
      </c>
      <c r="AU83" s="39">
        <f t="shared" si="13"/>
        <v>0</v>
      </c>
      <c r="AV83" s="39">
        <f t="shared" si="13"/>
        <v>0</v>
      </c>
      <c r="AW83" s="39">
        <f t="shared" si="13"/>
        <v>0</v>
      </c>
      <c r="AX83" s="31"/>
      <c r="AY83" s="31"/>
      <c r="AZ83" s="31"/>
    </row>
    <row r="84" spans="1:52" ht="11.25" hidden="1" outlineLevel="1" x14ac:dyDescent="0.25">
      <c r="A84" s="23" t="str">
        <f t="shared" si="16"/>
        <v>1</v>
      </c>
      <c r="B84" s="1" t="s">
        <v>243</v>
      </c>
      <c r="D84" s="1" t="s">
        <v>244</v>
      </c>
      <c r="L84" s="34" t="s">
        <v>245</v>
      </c>
      <c r="M84" s="44" t="s">
        <v>246</v>
      </c>
      <c r="N84" s="36" t="s">
        <v>16</v>
      </c>
      <c r="O84" s="39">
        <f>SUMIFS([1]Налоги!O$15:O$42,[1]Налоги!$A$15:$A$42,$A84,[1]Налоги!$M$15:$M$42,$B84)</f>
        <v>0</v>
      </c>
      <c r="P84" s="39">
        <f>SUMIFS([1]Налоги!P$15:P$42,[1]Налоги!$A$15:$A$42,$A84,[1]Налоги!$M$15:$M$42,$B84)</f>
        <v>0</v>
      </c>
      <c r="Q84" s="39">
        <f>SUMIFS([1]Налоги!Q$15:Q$42,[1]Налоги!$A$15:$A$42,$A84,[1]Налоги!$M$15:$M$42,$B84)</f>
        <v>0</v>
      </c>
      <c r="R84" s="39">
        <f t="shared" si="10"/>
        <v>0</v>
      </c>
      <c r="S84" s="39">
        <f>SUMIFS([1]Налоги!R$15:R$42,[1]Налоги!$A$15:$A$42,$A84,[1]Налоги!$M$15:$M$42,$B84)</f>
        <v>0</v>
      </c>
      <c r="T84" s="39">
        <f>SUMIFS([1]Налоги!S$15:S$42,[1]Налоги!$A$15:$A$42,$A84,[1]Налоги!$M$15:$M$42,$B84)</f>
        <v>0</v>
      </c>
      <c r="U84" s="39">
        <f>SUMIFS([1]Налоги!T$15:T$42,[1]Налоги!$A$15:$A$42,$A84,[1]Налоги!$M$15:$M$42,$B84)</f>
        <v>0</v>
      </c>
      <c r="V84" s="39">
        <f>SUMIFS([1]Налоги!U$15:U$42,[1]Налоги!$A$15:$A$42,$A84,[1]Налоги!$M$15:$M$42,$B84)</f>
        <v>0</v>
      </c>
      <c r="W84" s="39">
        <f>SUMIFS([1]Налоги!V$15:V$42,[1]Налоги!$A$15:$A$42,$A84,[1]Налоги!$M$15:$M$42,$B84)</f>
        <v>0</v>
      </c>
      <c r="X84" s="39">
        <f>SUMIFS([1]Налоги!W$15:W$42,[1]Налоги!$A$15:$A$42,$A84,[1]Налоги!$M$15:$M$42,$B84)</f>
        <v>0</v>
      </c>
      <c r="Y84" s="39">
        <f>SUMIFS([1]Налоги!X$15:X$42,[1]Налоги!$A$15:$A$42,$A84,[1]Налоги!$M$15:$M$42,$B84)</f>
        <v>0</v>
      </c>
      <c r="Z84" s="39">
        <f>SUMIFS([1]Налоги!Y$15:Y$42,[1]Налоги!$A$15:$A$42,$A84,[1]Налоги!$M$15:$M$42,$B84)</f>
        <v>0</v>
      </c>
      <c r="AA84" s="39">
        <f>SUMIFS([1]Налоги!Z$15:Z$42,[1]Налоги!$A$15:$A$42,$A84,[1]Налоги!$M$15:$M$42,$B84)</f>
        <v>0</v>
      </c>
      <c r="AB84" s="39">
        <f>SUMIFS([1]Налоги!AA$15:AA$42,[1]Налоги!$A$15:$A$42,$A84,[1]Налоги!$M$15:$M$42,$B84)</f>
        <v>0</v>
      </c>
      <c r="AC84" s="39">
        <f>SUMIFS([1]Налоги!AB$15:AB$42,[1]Налоги!$A$15:$A$42,$A84,[1]Налоги!$M$15:$M$42,$B84)</f>
        <v>0</v>
      </c>
      <c r="AD84" s="39">
        <f>SUMIFS([1]Налоги!AC$15:AC$42,[1]Налоги!$A$15:$A$42,$A84,[1]Налоги!$M$15:$M$42,$B84)</f>
        <v>0</v>
      </c>
      <c r="AE84" s="39">
        <f>SUMIFS([1]Налоги!AD$15:AD$42,[1]Налоги!$A$15:$A$42,$A84,[1]Налоги!$M$15:$M$42,$B84)</f>
        <v>0</v>
      </c>
      <c r="AF84" s="39">
        <f>SUMIFS([1]Налоги!AE$15:AE$42,[1]Налоги!$A$15:$A$42,$A84,[1]Налоги!$M$15:$M$42,$B84)</f>
        <v>0</v>
      </c>
      <c r="AG84" s="39">
        <f>SUMIFS([1]Налоги!AF$15:AF$42,[1]Налоги!$A$15:$A$42,$A84,[1]Налоги!$M$15:$M$42,$B84)</f>
        <v>0</v>
      </c>
      <c r="AH84" s="39">
        <f>SUMIFS([1]Налоги!AG$15:AG$42,[1]Налоги!$A$15:$A$42,$A84,[1]Налоги!$M$15:$M$42,$B84)</f>
        <v>0</v>
      </c>
      <c r="AI84" s="39">
        <f>SUMIFS([1]Налоги!AH$15:AH$42,[1]Налоги!$A$15:$A$42,$A84,[1]Налоги!$M$15:$M$42,$B84)</f>
        <v>0</v>
      </c>
      <c r="AJ84" s="39">
        <f>SUMIFS([1]Налоги!AI$15:AI$42,[1]Налоги!$A$15:$A$42,$A84,[1]Налоги!$M$15:$M$42,$B84)</f>
        <v>0</v>
      </c>
      <c r="AK84" s="39">
        <f>SUMIFS([1]Налоги!AJ$15:AJ$42,[1]Налоги!$A$15:$A$42,$A84,[1]Налоги!$M$15:$M$42,$B84)</f>
        <v>0</v>
      </c>
      <c r="AL84" s="39">
        <f>SUMIFS([1]Налоги!AK$15:AK$42,[1]Налоги!$A$15:$A$42,$A84,[1]Налоги!$M$15:$M$42,$B84)</f>
        <v>0</v>
      </c>
      <c r="AM84" s="39">
        <f>SUMIFS([1]Налоги!AL$15:AL$42,[1]Налоги!$A$15:$A$42,$A84,[1]Налоги!$M$15:$M$42,$B84)</f>
        <v>0</v>
      </c>
      <c r="AN84" s="39">
        <f t="shared" si="9"/>
        <v>0</v>
      </c>
      <c r="AO84" s="39">
        <f t="shared" ref="AO84:AW99" si="17">IF(AD84=0,0,(AE84-AD84)/AD84*100)</f>
        <v>0</v>
      </c>
      <c r="AP84" s="39">
        <f t="shared" si="17"/>
        <v>0</v>
      </c>
      <c r="AQ84" s="39">
        <f t="shared" si="17"/>
        <v>0</v>
      </c>
      <c r="AR84" s="39">
        <f t="shared" si="17"/>
        <v>0</v>
      </c>
      <c r="AS84" s="39">
        <f t="shared" si="17"/>
        <v>0</v>
      </c>
      <c r="AT84" s="39">
        <f t="shared" si="17"/>
        <v>0</v>
      </c>
      <c r="AU84" s="39">
        <f t="shared" si="17"/>
        <v>0</v>
      </c>
      <c r="AV84" s="39">
        <f t="shared" si="17"/>
        <v>0</v>
      </c>
      <c r="AW84" s="39">
        <f t="shared" si="17"/>
        <v>0</v>
      </c>
      <c r="AX84" s="31"/>
      <c r="AY84" s="31"/>
      <c r="AZ84" s="31"/>
    </row>
    <row r="85" spans="1:52" ht="11.25" outlineLevel="1" x14ac:dyDescent="0.25">
      <c r="A85" s="23" t="str">
        <f t="shared" si="16"/>
        <v>1</v>
      </c>
      <c r="B85" s="1" t="s">
        <v>247</v>
      </c>
      <c r="D85" s="1" t="s">
        <v>248</v>
      </c>
      <c r="L85" s="34" t="s">
        <v>249</v>
      </c>
      <c r="M85" s="44" t="s">
        <v>250</v>
      </c>
      <c r="N85" s="36" t="s">
        <v>16</v>
      </c>
      <c r="O85" s="39">
        <f>SUMIFS([1]Налоги!O$15:O$42,[1]Налоги!$A$15:$A$42,$A85,[1]Налоги!$M$15:$M$42,$B85)</f>
        <v>11.69</v>
      </c>
      <c r="P85" s="39">
        <f>SUMIFS([1]Налоги!P$15:P$42,[1]Налоги!$A$15:$A$42,$A85,[1]Налоги!$M$15:$M$42,$B85)</f>
        <v>11.898</v>
      </c>
      <c r="Q85" s="39">
        <f>SUMIFS([1]Налоги!Q$15:Q$42,[1]Налоги!$A$15:$A$42,$A85,[1]Налоги!$M$15:$M$42,$B85)</f>
        <v>9.0292681483999981</v>
      </c>
      <c r="R85" s="39">
        <f t="shared" si="10"/>
        <v>-2.8687318516000015</v>
      </c>
      <c r="S85" s="39">
        <f>SUMIFS([1]Налоги!R$15:R$42,[1]Налоги!$A$15:$A$42,$A85,[1]Налоги!$M$15:$M$42,$B85)</f>
        <v>15.21</v>
      </c>
      <c r="T85" s="39">
        <f>SUMIFS([1]Налоги!S$15:S$42,[1]Налоги!$A$15:$A$42,$A85,[1]Налоги!$M$15:$M$42,$B85)</f>
        <v>15.81</v>
      </c>
      <c r="U85" s="39">
        <f>SUMIFS([1]Налоги!T$15:T$42,[1]Налоги!$A$15:$A$42,$A85,[1]Налоги!$M$15:$M$42,$B85)</f>
        <v>16.61</v>
      </c>
      <c r="V85" s="39">
        <f>SUMIFS([1]Налоги!U$15:U$42,[1]Налоги!$A$15:$A$42,$A85,[1]Налоги!$M$15:$M$42,$B85)</f>
        <v>17.440000000000001</v>
      </c>
      <c r="W85" s="39">
        <f>SUMIFS([1]Налоги!V$15:V$42,[1]Налоги!$A$15:$A$42,$A85,[1]Налоги!$M$15:$M$42,$B85)</f>
        <v>18.309999999999999</v>
      </c>
      <c r="X85" s="39">
        <f>SUMIFS([1]Налоги!W$15:W$42,[1]Налоги!$A$15:$A$42,$A85,[1]Налоги!$M$15:$M$42,$B85)</f>
        <v>19.23</v>
      </c>
      <c r="Y85" s="39">
        <f>SUMIFS([1]Налоги!X$15:X$42,[1]Налоги!$A$15:$A$42,$A85,[1]Налоги!$M$15:$M$42,$B85)</f>
        <v>0</v>
      </c>
      <c r="Z85" s="39">
        <f>SUMIFS([1]Налоги!Y$15:Y$42,[1]Налоги!$A$15:$A$42,$A85,[1]Налоги!$M$15:$M$42,$B85)</f>
        <v>0</v>
      </c>
      <c r="AA85" s="39">
        <f>SUMIFS([1]Налоги!Z$15:Z$42,[1]Налоги!$A$15:$A$42,$A85,[1]Налоги!$M$15:$M$42,$B85)</f>
        <v>0</v>
      </c>
      <c r="AB85" s="39">
        <f>SUMIFS([1]Налоги!AA$15:AA$42,[1]Налоги!$A$15:$A$42,$A85,[1]Налоги!$M$15:$M$42,$B85)</f>
        <v>0</v>
      </c>
      <c r="AC85" s="39">
        <f>SUMIFS([1]Налоги!AB$15:AB$42,[1]Налоги!$A$15:$A$42,$A85,[1]Налоги!$M$15:$M$42,$B85)</f>
        <v>0</v>
      </c>
      <c r="AD85" s="39">
        <f>SUMIFS([1]Налоги!AC$15:AC$42,[1]Налоги!$A$15:$A$42,$A85,[1]Налоги!$M$15:$M$42,$B85)</f>
        <v>13.741520229999999</v>
      </c>
      <c r="AE85" s="39">
        <f>SUMIFS([1]Налоги!AD$15:AD$42,[1]Налоги!$A$15:$A$42,$A85,[1]Налоги!$M$15:$M$42,$B85)</f>
        <v>14.290157380439997</v>
      </c>
      <c r="AF85" s="39">
        <f>SUMIFS([1]Налоги!AE$15:AE$42,[1]Налоги!$A$15:$A$42,$A85,[1]Налоги!$M$15:$M$42,$B85)</f>
        <v>14.872513077159997</v>
      </c>
      <c r="AG85" s="39">
        <f>SUMIFS([1]Налоги!AF$15:AF$42,[1]Налоги!$A$15:$A$42,$A85,[1]Налоги!$M$15:$M$42,$B85)</f>
        <v>15.465317873239997</v>
      </c>
      <c r="AH85" s="39">
        <f>SUMIFS([1]Налоги!AG$15:AG$42,[1]Налоги!$A$15:$A$42,$A85,[1]Налоги!$M$15:$M$42,$B85)</f>
        <v>16.066249746599997</v>
      </c>
      <c r="AI85" s="39">
        <f>SUMIFS([1]Налоги!AH$15:AH$42,[1]Налоги!$A$15:$A$42,$A85,[1]Налоги!$M$15:$M$42,$B85)</f>
        <v>0</v>
      </c>
      <c r="AJ85" s="39">
        <f>SUMIFS([1]Налоги!AI$15:AI$42,[1]Налоги!$A$15:$A$42,$A85,[1]Налоги!$M$15:$M$42,$B85)</f>
        <v>0</v>
      </c>
      <c r="AK85" s="39">
        <f>SUMIFS([1]Налоги!AJ$15:AJ$42,[1]Налоги!$A$15:$A$42,$A85,[1]Налоги!$M$15:$M$42,$B85)</f>
        <v>0</v>
      </c>
      <c r="AL85" s="39">
        <f>SUMIFS([1]Налоги!AK$15:AK$42,[1]Налоги!$A$15:$A$42,$A85,[1]Налоги!$M$15:$M$42,$B85)</f>
        <v>0</v>
      </c>
      <c r="AM85" s="39">
        <f>SUMIFS([1]Налоги!AL$15:AL$42,[1]Налоги!$A$15:$A$42,$A85,[1]Налоги!$M$15:$M$42,$B85)</f>
        <v>0</v>
      </c>
      <c r="AN85" s="39">
        <f t="shared" si="9"/>
        <v>-9.6546993425378158</v>
      </c>
      <c r="AO85" s="39">
        <f t="shared" si="17"/>
        <v>3.992550614903819</v>
      </c>
      <c r="AP85" s="39">
        <f t="shared" si="17"/>
        <v>4.0752224150947018</v>
      </c>
      <c r="AQ85" s="39">
        <f t="shared" si="17"/>
        <v>3.9859087230548886</v>
      </c>
      <c r="AR85" s="39">
        <f t="shared" si="17"/>
        <v>3.8856742440438738</v>
      </c>
      <c r="AS85" s="39">
        <f t="shared" si="17"/>
        <v>-100</v>
      </c>
      <c r="AT85" s="39">
        <f t="shared" si="17"/>
        <v>0</v>
      </c>
      <c r="AU85" s="39">
        <f t="shared" si="17"/>
        <v>0</v>
      </c>
      <c r="AV85" s="39">
        <f t="shared" si="17"/>
        <v>0</v>
      </c>
      <c r="AW85" s="39">
        <f t="shared" si="17"/>
        <v>0</v>
      </c>
      <c r="AX85" s="31"/>
      <c r="AY85" s="31"/>
      <c r="AZ85" s="31"/>
    </row>
    <row r="86" spans="1:52" ht="11.25" hidden="1" outlineLevel="1" x14ac:dyDescent="0.25">
      <c r="A86" s="23" t="str">
        <f t="shared" si="16"/>
        <v>1</v>
      </c>
      <c r="B86" s="1" t="s">
        <v>251</v>
      </c>
      <c r="D86" s="1" t="s">
        <v>252</v>
      </c>
      <c r="L86" s="34" t="s">
        <v>253</v>
      </c>
      <c r="M86" s="44" t="s">
        <v>254</v>
      </c>
      <c r="N86" s="36" t="s">
        <v>16</v>
      </c>
      <c r="O86" s="39">
        <f>SUMIFS([1]Налоги!O$15:O$42,[1]Налоги!$A$15:$A$42,$A86,[1]Налоги!$M$15:$M$42,$B86)</f>
        <v>0</v>
      </c>
      <c r="P86" s="39">
        <f>SUMIFS([1]Налоги!P$15:P$42,[1]Налоги!$A$15:$A$42,$A86,[1]Налоги!$M$15:$M$42,$B86)</f>
        <v>0</v>
      </c>
      <c r="Q86" s="39">
        <f>SUMIFS([1]Налоги!Q$15:Q$42,[1]Налоги!$A$15:$A$42,$A86,[1]Налоги!$M$15:$M$42,$B86)</f>
        <v>0</v>
      </c>
      <c r="R86" s="39">
        <f t="shared" si="10"/>
        <v>0</v>
      </c>
      <c r="S86" s="39">
        <f>SUMIFS([1]Налоги!R$15:R$42,[1]Налоги!$A$15:$A$42,$A86,[1]Налоги!$M$15:$M$42,$B86)</f>
        <v>0</v>
      </c>
      <c r="T86" s="39">
        <f>SUMIFS([1]Налоги!S$15:S$42,[1]Налоги!$A$15:$A$42,$A86,[1]Налоги!$M$15:$M$42,$B86)</f>
        <v>0</v>
      </c>
      <c r="U86" s="39">
        <f>SUMIFS([1]Налоги!T$15:T$42,[1]Налоги!$A$15:$A$42,$A86,[1]Налоги!$M$15:$M$42,$B86)</f>
        <v>0</v>
      </c>
      <c r="V86" s="39">
        <f>SUMIFS([1]Налоги!U$15:U$42,[1]Налоги!$A$15:$A$42,$A86,[1]Налоги!$M$15:$M$42,$B86)</f>
        <v>0</v>
      </c>
      <c r="W86" s="39">
        <f>SUMIFS([1]Налоги!V$15:V$42,[1]Налоги!$A$15:$A$42,$A86,[1]Налоги!$M$15:$M$42,$B86)</f>
        <v>0</v>
      </c>
      <c r="X86" s="39">
        <f>SUMIFS([1]Налоги!W$15:W$42,[1]Налоги!$A$15:$A$42,$A86,[1]Налоги!$M$15:$M$42,$B86)</f>
        <v>0</v>
      </c>
      <c r="Y86" s="39">
        <f>SUMIFS([1]Налоги!X$15:X$42,[1]Налоги!$A$15:$A$42,$A86,[1]Налоги!$M$15:$M$42,$B86)</f>
        <v>0</v>
      </c>
      <c r="Z86" s="39">
        <f>SUMIFS([1]Налоги!Y$15:Y$42,[1]Налоги!$A$15:$A$42,$A86,[1]Налоги!$M$15:$M$42,$B86)</f>
        <v>0</v>
      </c>
      <c r="AA86" s="39">
        <f>SUMIFS([1]Налоги!Z$15:Z$42,[1]Налоги!$A$15:$A$42,$A86,[1]Налоги!$M$15:$M$42,$B86)</f>
        <v>0</v>
      </c>
      <c r="AB86" s="39">
        <f>SUMIFS([1]Налоги!AA$15:AA$42,[1]Налоги!$A$15:$A$42,$A86,[1]Налоги!$M$15:$M$42,$B86)</f>
        <v>0</v>
      </c>
      <c r="AC86" s="39">
        <f>SUMIFS([1]Налоги!AB$15:AB$42,[1]Налоги!$A$15:$A$42,$A86,[1]Налоги!$M$15:$M$42,$B86)</f>
        <v>0</v>
      </c>
      <c r="AD86" s="39">
        <f>SUMIFS([1]Налоги!AC$15:AC$42,[1]Налоги!$A$15:$A$42,$A86,[1]Налоги!$M$15:$M$42,$B86)</f>
        <v>0</v>
      </c>
      <c r="AE86" s="39">
        <f>SUMIFS([1]Налоги!AD$15:AD$42,[1]Налоги!$A$15:$A$42,$A86,[1]Налоги!$M$15:$M$42,$B86)</f>
        <v>0</v>
      </c>
      <c r="AF86" s="39">
        <f>SUMIFS([1]Налоги!AE$15:AE$42,[1]Налоги!$A$15:$A$42,$A86,[1]Налоги!$M$15:$M$42,$B86)</f>
        <v>0</v>
      </c>
      <c r="AG86" s="39">
        <f>SUMIFS([1]Налоги!AF$15:AF$42,[1]Налоги!$A$15:$A$42,$A86,[1]Налоги!$M$15:$M$42,$B86)</f>
        <v>0</v>
      </c>
      <c r="AH86" s="39">
        <f>SUMIFS([1]Налоги!AG$15:AG$42,[1]Налоги!$A$15:$A$42,$A86,[1]Налоги!$M$15:$M$42,$B86)</f>
        <v>0</v>
      </c>
      <c r="AI86" s="39">
        <f>SUMIFS([1]Налоги!AH$15:AH$42,[1]Налоги!$A$15:$A$42,$A86,[1]Налоги!$M$15:$M$42,$B86)</f>
        <v>0</v>
      </c>
      <c r="AJ86" s="39">
        <f>SUMIFS([1]Налоги!AI$15:AI$42,[1]Налоги!$A$15:$A$42,$A86,[1]Налоги!$M$15:$M$42,$B86)</f>
        <v>0</v>
      </c>
      <c r="AK86" s="39">
        <f>SUMIFS([1]Налоги!AJ$15:AJ$42,[1]Налоги!$A$15:$A$42,$A86,[1]Налоги!$M$15:$M$42,$B86)</f>
        <v>0</v>
      </c>
      <c r="AL86" s="39">
        <f>SUMIFS([1]Налоги!AK$15:AK$42,[1]Налоги!$A$15:$A$42,$A86,[1]Налоги!$M$15:$M$42,$B86)</f>
        <v>0</v>
      </c>
      <c r="AM86" s="39">
        <f>SUMIFS([1]Налоги!AL$15:AL$42,[1]Налоги!$A$15:$A$42,$A86,[1]Налоги!$M$15:$M$42,$B86)</f>
        <v>0</v>
      </c>
      <c r="AN86" s="39">
        <f t="shared" si="9"/>
        <v>0</v>
      </c>
      <c r="AO86" s="39">
        <f t="shared" si="17"/>
        <v>0</v>
      </c>
      <c r="AP86" s="39">
        <f t="shared" si="17"/>
        <v>0</v>
      </c>
      <c r="AQ86" s="39">
        <f t="shared" si="17"/>
        <v>0</v>
      </c>
      <c r="AR86" s="39">
        <f t="shared" si="17"/>
        <v>0</v>
      </c>
      <c r="AS86" s="39">
        <f t="shared" si="17"/>
        <v>0</v>
      </c>
      <c r="AT86" s="39">
        <f t="shared" si="17"/>
        <v>0</v>
      </c>
      <c r="AU86" s="39">
        <f t="shared" si="17"/>
        <v>0</v>
      </c>
      <c r="AV86" s="39">
        <f t="shared" si="17"/>
        <v>0</v>
      </c>
      <c r="AW86" s="39">
        <f t="shared" si="17"/>
        <v>0</v>
      </c>
      <c r="AX86" s="31"/>
      <c r="AY86" s="31"/>
      <c r="AZ86" s="31"/>
    </row>
    <row r="87" spans="1:52" ht="11.25" hidden="1" outlineLevel="1" x14ac:dyDescent="0.25">
      <c r="A87" s="23" t="str">
        <f t="shared" si="16"/>
        <v>1</v>
      </c>
      <c r="B87" s="1" t="s">
        <v>255</v>
      </c>
      <c r="D87" s="1" t="s">
        <v>256</v>
      </c>
      <c r="L87" s="34" t="s">
        <v>257</v>
      </c>
      <c r="M87" s="44" t="s">
        <v>258</v>
      </c>
      <c r="N87" s="36" t="s">
        <v>16</v>
      </c>
      <c r="O87" s="39">
        <f>SUMIFS([1]Налоги!O$15:O$42,[1]Налоги!$A$15:$A$42,$A87,[1]Налоги!$M$15:$M$42,$B87)</f>
        <v>0</v>
      </c>
      <c r="P87" s="39">
        <f>SUMIFS([1]Налоги!P$15:P$42,[1]Налоги!$A$15:$A$42,$A87,[1]Налоги!$M$15:$M$42,$B87)</f>
        <v>0</v>
      </c>
      <c r="Q87" s="39">
        <f>SUMIFS([1]Налоги!Q$15:Q$42,[1]Налоги!$A$15:$A$42,$A87,[1]Налоги!$M$15:$M$42,$B87)</f>
        <v>0</v>
      </c>
      <c r="R87" s="39">
        <f t="shared" si="10"/>
        <v>0</v>
      </c>
      <c r="S87" s="39">
        <f>SUMIFS([1]Налоги!R$15:R$42,[1]Налоги!$A$15:$A$42,$A87,[1]Налоги!$M$15:$M$42,$B87)</f>
        <v>0</v>
      </c>
      <c r="T87" s="39">
        <f>SUMIFS([1]Налоги!S$15:S$42,[1]Налоги!$A$15:$A$42,$A87,[1]Налоги!$M$15:$M$42,$B87)</f>
        <v>0</v>
      </c>
      <c r="U87" s="39">
        <f>SUMIFS([1]Налоги!T$15:T$42,[1]Налоги!$A$15:$A$42,$A87,[1]Налоги!$M$15:$M$42,$B87)</f>
        <v>0</v>
      </c>
      <c r="V87" s="39">
        <f>SUMIFS([1]Налоги!U$15:U$42,[1]Налоги!$A$15:$A$42,$A87,[1]Налоги!$M$15:$M$42,$B87)</f>
        <v>0</v>
      </c>
      <c r="W87" s="39">
        <f>SUMIFS([1]Налоги!V$15:V$42,[1]Налоги!$A$15:$A$42,$A87,[1]Налоги!$M$15:$M$42,$B87)</f>
        <v>0</v>
      </c>
      <c r="X87" s="39">
        <f>SUMIFS([1]Налоги!W$15:W$42,[1]Налоги!$A$15:$A$42,$A87,[1]Налоги!$M$15:$M$42,$B87)</f>
        <v>0</v>
      </c>
      <c r="Y87" s="39">
        <f>SUMIFS([1]Налоги!X$15:X$42,[1]Налоги!$A$15:$A$42,$A87,[1]Налоги!$M$15:$M$42,$B87)</f>
        <v>0</v>
      </c>
      <c r="Z87" s="39">
        <f>SUMIFS([1]Налоги!Y$15:Y$42,[1]Налоги!$A$15:$A$42,$A87,[1]Налоги!$M$15:$M$42,$B87)</f>
        <v>0</v>
      </c>
      <c r="AA87" s="39">
        <f>SUMIFS([1]Налоги!Z$15:Z$42,[1]Налоги!$A$15:$A$42,$A87,[1]Налоги!$M$15:$M$42,$B87)</f>
        <v>0</v>
      </c>
      <c r="AB87" s="39">
        <f>SUMIFS([1]Налоги!AA$15:AA$42,[1]Налоги!$A$15:$A$42,$A87,[1]Налоги!$M$15:$M$42,$B87)</f>
        <v>0</v>
      </c>
      <c r="AC87" s="39">
        <f>SUMIFS([1]Налоги!AB$15:AB$42,[1]Налоги!$A$15:$A$42,$A87,[1]Налоги!$M$15:$M$42,$B87)</f>
        <v>0</v>
      </c>
      <c r="AD87" s="39">
        <f>SUMIFS([1]Налоги!AC$15:AC$42,[1]Налоги!$A$15:$A$42,$A87,[1]Налоги!$M$15:$M$42,$B87)</f>
        <v>0</v>
      </c>
      <c r="AE87" s="39">
        <f>SUMIFS([1]Налоги!AD$15:AD$42,[1]Налоги!$A$15:$A$42,$A87,[1]Налоги!$M$15:$M$42,$B87)</f>
        <v>0</v>
      </c>
      <c r="AF87" s="39">
        <f>SUMIFS([1]Налоги!AE$15:AE$42,[1]Налоги!$A$15:$A$42,$A87,[1]Налоги!$M$15:$M$42,$B87)</f>
        <v>0</v>
      </c>
      <c r="AG87" s="39">
        <f>SUMIFS([1]Налоги!AF$15:AF$42,[1]Налоги!$A$15:$A$42,$A87,[1]Налоги!$M$15:$M$42,$B87)</f>
        <v>0</v>
      </c>
      <c r="AH87" s="39">
        <f>SUMIFS([1]Налоги!AG$15:AG$42,[1]Налоги!$A$15:$A$42,$A87,[1]Налоги!$M$15:$M$42,$B87)</f>
        <v>0</v>
      </c>
      <c r="AI87" s="39">
        <f>SUMIFS([1]Налоги!AH$15:AH$42,[1]Налоги!$A$15:$A$42,$A87,[1]Налоги!$M$15:$M$42,$B87)</f>
        <v>0</v>
      </c>
      <c r="AJ87" s="39">
        <f>SUMIFS([1]Налоги!AI$15:AI$42,[1]Налоги!$A$15:$A$42,$A87,[1]Налоги!$M$15:$M$42,$B87)</f>
        <v>0</v>
      </c>
      <c r="AK87" s="39">
        <f>SUMIFS([1]Налоги!AJ$15:AJ$42,[1]Налоги!$A$15:$A$42,$A87,[1]Налоги!$M$15:$M$42,$B87)</f>
        <v>0</v>
      </c>
      <c r="AL87" s="39">
        <f>SUMIFS([1]Налоги!AK$15:AK$42,[1]Налоги!$A$15:$A$42,$A87,[1]Налоги!$M$15:$M$42,$B87)</f>
        <v>0</v>
      </c>
      <c r="AM87" s="39">
        <f>SUMIFS([1]Налоги!AL$15:AL$42,[1]Налоги!$A$15:$A$42,$A87,[1]Налоги!$M$15:$M$42,$B87)</f>
        <v>0</v>
      </c>
      <c r="AN87" s="39">
        <f t="shared" si="9"/>
        <v>0</v>
      </c>
      <c r="AO87" s="39">
        <f t="shared" si="17"/>
        <v>0</v>
      </c>
      <c r="AP87" s="39">
        <f t="shared" si="17"/>
        <v>0</v>
      </c>
      <c r="AQ87" s="39">
        <f t="shared" si="17"/>
        <v>0</v>
      </c>
      <c r="AR87" s="39">
        <f t="shared" si="17"/>
        <v>0</v>
      </c>
      <c r="AS87" s="39">
        <f t="shared" si="17"/>
        <v>0</v>
      </c>
      <c r="AT87" s="39">
        <f t="shared" si="17"/>
        <v>0</v>
      </c>
      <c r="AU87" s="39">
        <f t="shared" si="17"/>
        <v>0</v>
      </c>
      <c r="AV87" s="39">
        <f t="shared" si="17"/>
        <v>0</v>
      </c>
      <c r="AW87" s="39">
        <f t="shared" si="17"/>
        <v>0</v>
      </c>
      <c r="AX87" s="31"/>
      <c r="AY87" s="31"/>
      <c r="AZ87" s="31"/>
    </row>
    <row r="88" spans="1:52" ht="11.25" hidden="1" outlineLevel="1" x14ac:dyDescent="0.25">
      <c r="A88" s="23" t="str">
        <f t="shared" si="16"/>
        <v>1</v>
      </c>
      <c r="B88" s="1" t="s">
        <v>259</v>
      </c>
      <c r="D88" s="1" t="s">
        <v>260</v>
      </c>
      <c r="L88" s="34" t="s">
        <v>261</v>
      </c>
      <c r="M88" s="44" t="s">
        <v>262</v>
      </c>
      <c r="N88" s="36" t="s">
        <v>16</v>
      </c>
      <c r="O88" s="49">
        <f>SUMIFS([1]Налоги!O$15:O$42,[1]Налоги!$A$15:$A$42,$A88,[1]Налоги!$M$15:$M$42,$B88)</f>
        <v>0</v>
      </c>
      <c r="P88" s="49">
        <f>SUMIFS([1]Налоги!P$15:P$42,[1]Налоги!$A$15:$A$42,$A88,[1]Налоги!$M$15:$M$42,$B88)</f>
        <v>0</v>
      </c>
      <c r="Q88" s="49">
        <f>SUMIFS([1]Налоги!Q$15:Q$42,[1]Налоги!$A$15:$A$42,$A88,[1]Налоги!$M$15:$M$42,$B88)</f>
        <v>0</v>
      </c>
      <c r="R88" s="39">
        <f t="shared" si="10"/>
        <v>0</v>
      </c>
      <c r="S88" s="49">
        <f>SUMIFS([1]Налоги!R$15:R$42,[1]Налоги!$A$15:$A$42,$A88,[1]Налоги!$M$15:$M$42,$B88)</f>
        <v>0</v>
      </c>
      <c r="T88" s="49">
        <f>SUMIFS([1]Налоги!S$15:S$42,[1]Налоги!$A$15:$A$42,$A88,[1]Налоги!$M$15:$M$42,$B88)</f>
        <v>0</v>
      </c>
      <c r="U88" s="49">
        <f>SUMIFS([1]Налоги!T$15:T$42,[1]Налоги!$A$15:$A$42,$A88,[1]Налоги!$M$15:$M$42,$B88)</f>
        <v>0</v>
      </c>
      <c r="V88" s="49">
        <f>SUMIFS([1]Налоги!U$15:U$42,[1]Налоги!$A$15:$A$42,$A88,[1]Налоги!$M$15:$M$42,$B88)</f>
        <v>0</v>
      </c>
      <c r="W88" s="49">
        <f>SUMIFS([1]Налоги!V$15:V$42,[1]Налоги!$A$15:$A$42,$A88,[1]Налоги!$M$15:$M$42,$B88)</f>
        <v>0</v>
      </c>
      <c r="X88" s="49">
        <f>SUMIFS([1]Налоги!W$15:W$42,[1]Налоги!$A$15:$A$42,$A88,[1]Налоги!$M$15:$M$42,$B88)</f>
        <v>0</v>
      </c>
      <c r="Y88" s="49">
        <f>SUMIFS([1]Налоги!X$15:X$42,[1]Налоги!$A$15:$A$42,$A88,[1]Налоги!$M$15:$M$42,$B88)</f>
        <v>0</v>
      </c>
      <c r="Z88" s="49">
        <f>SUMIFS([1]Налоги!Y$15:Y$42,[1]Налоги!$A$15:$A$42,$A88,[1]Налоги!$M$15:$M$42,$B88)</f>
        <v>0</v>
      </c>
      <c r="AA88" s="49">
        <f>SUMIFS([1]Налоги!Z$15:Z$42,[1]Налоги!$A$15:$A$42,$A88,[1]Налоги!$M$15:$M$42,$B88)</f>
        <v>0</v>
      </c>
      <c r="AB88" s="49">
        <f>SUMIFS([1]Налоги!AA$15:AA$42,[1]Налоги!$A$15:$A$42,$A88,[1]Налоги!$M$15:$M$42,$B88)</f>
        <v>0</v>
      </c>
      <c r="AC88" s="49">
        <f>SUMIFS([1]Налоги!AB$15:AB$42,[1]Налоги!$A$15:$A$42,$A88,[1]Налоги!$M$15:$M$42,$B88)</f>
        <v>0</v>
      </c>
      <c r="AD88" s="49">
        <f>SUMIFS([1]Налоги!AC$15:AC$42,[1]Налоги!$A$15:$A$42,$A88,[1]Налоги!$M$15:$M$42,$B88)</f>
        <v>0</v>
      </c>
      <c r="AE88" s="49">
        <f>SUMIFS([1]Налоги!AD$15:AD$42,[1]Налоги!$A$15:$A$42,$A88,[1]Налоги!$M$15:$M$42,$B88)</f>
        <v>0</v>
      </c>
      <c r="AF88" s="49">
        <f>SUMIFS([1]Налоги!AE$15:AE$42,[1]Налоги!$A$15:$A$42,$A88,[1]Налоги!$M$15:$M$42,$B88)</f>
        <v>0</v>
      </c>
      <c r="AG88" s="49">
        <f>SUMIFS([1]Налоги!AF$15:AF$42,[1]Налоги!$A$15:$A$42,$A88,[1]Налоги!$M$15:$M$42,$B88)</f>
        <v>0</v>
      </c>
      <c r="AH88" s="49">
        <f>SUMIFS([1]Налоги!AG$15:AG$42,[1]Налоги!$A$15:$A$42,$A88,[1]Налоги!$M$15:$M$42,$B88)</f>
        <v>0</v>
      </c>
      <c r="AI88" s="49">
        <f>SUMIFS([1]Налоги!AH$15:AH$42,[1]Налоги!$A$15:$A$42,$A88,[1]Налоги!$M$15:$M$42,$B88)</f>
        <v>0</v>
      </c>
      <c r="AJ88" s="49">
        <f>SUMIFS([1]Налоги!AI$15:AI$42,[1]Налоги!$A$15:$A$42,$A88,[1]Налоги!$M$15:$M$42,$B88)</f>
        <v>0</v>
      </c>
      <c r="AK88" s="49">
        <f>SUMIFS([1]Налоги!AJ$15:AJ$42,[1]Налоги!$A$15:$A$42,$A88,[1]Налоги!$M$15:$M$42,$B88)</f>
        <v>0</v>
      </c>
      <c r="AL88" s="49">
        <f>SUMIFS([1]Налоги!AK$15:AK$42,[1]Налоги!$A$15:$A$42,$A88,[1]Налоги!$M$15:$M$42,$B88)</f>
        <v>0</v>
      </c>
      <c r="AM88" s="49">
        <f>SUMIFS([1]Налоги!AL$15:AL$42,[1]Налоги!$A$15:$A$42,$A88,[1]Налоги!$M$15:$M$42,$B88)</f>
        <v>0</v>
      </c>
      <c r="AN88" s="39">
        <f t="shared" si="9"/>
        <v>0</v>
      </c>
      <c r="AO88" s="39">
        <f t="shared" si="17"/>
        <v>0</v>
      </c>
      <c r="AP88" s="39">
        <f t="shared" si="17"/>
        <v>0</v>
      </c>
      <c r="AQ88" s="39">
        <f t="shared" si="17"/>
        <v>0</v>
      </c>
      <c r="AR88" s="39">
        <f t="shared" si="17"/>
        <v>0</v>
      </c>
      <c r="AS88" s="39">
        <f t="shared" si="17"/>
        <v>0</v>
      </c>
      <c r="AT88" s="39">
        <f t="shared" si="17"/>
        <v>0</v>
      </c>
      <c r="AU88" s="39">
        <f t="shared" si="17"/>
        <v>0</v>
      </c>
      <c r="AV88" s="39">
        <f t="shared" si="17"/>
        <v>0</v>
      </c>
      <c r="AW88" s="39">
        <f t="shared" si="17"/>
        <v>0</v>
      </c>
      <c r="AX88" s="31"/>
      <c r="AY88" s="31"/>
      <c r="AZ88" s="31"/>
    </row>
    <row r="89" spans="1:52" ht="11.25" outlineLevel="1" x14ac:dyDescent="0.25">
      <c r="A89" s="23" t="str">
        <f t="shared" si="16"/>
        <v>1</v>
      </c>
      <c r="B89" s="1" t="s">
        <v>263</v>
      </c>
      <c r="D89" s="1" t="s">
        <v>264</v>
      </c>
      <c r="L89" s="34" t="s">
        <v>265</v>
      </c>
      <c r="M89" s="44" t="s">
        <v>266</v>
      </c>
      <c r="N89" s="36" t="s">
        <v>16</v>
      </c>
      <c r="O89" s="39">
        <f>SUMIFS([1]Налоги!O$15:O$42,[1]Налоги!$A$15:$A$42,$A89,[1]Налоги!$M$15:$M$42,$B89)</f>
        <v>20.04</v>
      </c>
      <c r="P89" s="39">
        <f>SUMIFS([1]Налоги!P$15:P$42,[1]Налоги!$A$15:$A$42,$A89,[1]Налоги!$M$15:$M$42,$B89)</f>
        <v>21.4</v>
      </c>
      <c r="Q89" s="39">
        <f>SUMIFS([1]Налоги!Q$15:Q$42,[1]Налоги!$A$15:$A$42,$A89,[1]Налоги!$M$15:$M$42,$B89)</f>
        <v>19.660534027571241</v>
      </c>
      <c r="R89" s="39">
        <f>Q89-P89</f>
        <v>-1.7394659724287571</v>
      </c>
      <c r="S89" s="39">
        <f>SUMIFS([1]Налоги!R$15:R$42,[1]Налоги!$A$15:$A$42,$A89,[1]Налоги!$M$15:$M$42,$B89)</f>
        <v>21.91</v>
      </c>
      <c r="T89" s="39">
        <f>SUMIFS([1]Налоги!S$15:S$42,[1]Налоги!$A$15:$A$42,$A89,[1]Налоги!$M$15:$M$42,$B89)</f>
        <v>23</v>
      </c>
      <c r="U89" s="39">
        <f>SUMIFS([1]Налоги!T$15:T$42,[1]Налоги!$A$15:$A$42,$A89,[1]Налоги!$M$15:$M$42,$B89)</f>
        <v>24.16</v>
      </c>
      <c r="V89" s="39">
        <f>SUMIFS([1]Налоги!U$15:U$42,[1]Налоги!$A$15:$A$42,$A89,[1]Налоги!$M$15:$M$42,$B89)</f>
        <v>25.36</v>
      </c>
      <c r="W89" s="39">
        <f>SUMIFS([1]Налоги!V$15:V$42,[1]Налоги!$A$15:$A$42,$A89,[1]Налоги!$M$15:$M$42,$B89)</f>
        <v>26.63</v>
      </c>
      <c r="X89" s="39">
        <f>SUMIFS([1]Налоги!W$15:W$42,[1]Налоги!$A$15:$A$42,$A89,[1]Налоги!$M$15:$M$42,$B89)</f>
        <v>27.93</v>
      </c>
      <c r="Y89" s="39">
        <f>SUMIFS([1]Налоги!X$15:X$42,[1]Налоги!$A$15:$A$42,$A89,[1]Налоги!$M$15:$M$42,$B89)</f>
        <v>0</v>
      </c>
      <c r="Z89" s="39">
        <f>SUMIFS([1]Налоги!Y$15:Y$42,[1]Налоги!$A$15:$A$42,$A89,[1]Налоги!$M$15:$M$42,$B89)</f>
        <v>0</v>
      </c>
      <c r="AA89" s="39">
        <f>SUMIFS([1]Налоги!Z$15:Z$42,[1]Налоги!$A$15:$A$42,$A89,[1]Налоги!$M$15:$M$42,$B89)</f>
        <v>0</v>
      </c>
      <c r="AB89" s="39">
        <f>SUMIFS([1]Налоги!AA$15:AA$42,[1]Налоги!$A$15:$A$42,$A89,[1]Налоги!$M$15:$M$42,$B89)</f>
        <v>0</v>
      </c>
      <c r="AC89" s="39">
        <f>SUMIFS([1]Налоги!AB$15:AB$42,[1]Налоги!$A$15:$A$42,$A89,[1]Налоги!$M$15:$M$42,$B89)</f>
        <v>0</v>
      </c>
      <c r="AD89" s="39">
        <f>SUMIFS([1]Налоги!AC$15:AC$42,[1]Налоги!$A$15:$A$42,$A89,[1]Налоги!$M$15:$M$42,$B89)</f>
        <v>21.556846957165973</v>
      </c>
      <c r="AE89" s="39">
        <f>SUMIFS([1]Налоги!AD$15:AD$42,[1]Налоги!$A$15:$A$42,$A89,[1]Налоги!$M$15:$M$42,$B89)</f>
        <v>23.65914702111812</v>
      </c>
      <c r="AF89" s="39">
        <f>SUMIFS([1]Налоги!AE$15:AE$42,[1]Налоги!$A$15:$A$42,$A89,[1]Налоги!$M$15:$M$42,$B89)</f>
        <v>24.35028642875227</v>
      </c>
      <c r="AG89" s="39">
        <f>SUMIFS([1]Налоги!AF$15:AF$42,[1]Налоги!$A$15:$A$42,$A89,[1]Налоги!$M$15:$M$42,$B89)</f>
        <v>24.922766777042831</v>
      </c>
      <c r="AH89" s="39">
        <f>SUMIFS([1]Налоги!AG$15:AG$42,[1]Налоги!$A$15:$A$42,$A89,[1]Налоги!$M$15:$M$42,$B89)</f>
        <v>25.804084187731728</v>
      </c>
      <c r="AI89" s="39">
        <f>SUMIFS([1]Налоги!AH$15:AH$42,[1]Налоги!$A$15:$A$42,$A89,[1]Налоги!$M$15:$M$42,$B89)</f>
        <v>0</v>
      </c>
      <c r="AJ89" s="39">
        <f>SUMIFS([1]Налоги!AI$15:AI$42,[1]Налоги!$A$15:$A$42,$A89,[1]Налоги!$M$15:$M$42,$B89)</f>
        <v>0</v>
      </c>
      <c r="AK89" s="39">
        <f>SUMIFS([1]Налоги!AJ$15:AJ$42,[1]Налоги!$A$15:$A$42,$A89,[1]Налоги!$M$15:$M$42,$B89)</f>
        <v>0</v>
      </c>
      <c r="AL89" s="39">
        <f>SUMIFS([1]Налоги!AK$15:AK$42,[1]Налоги!$A$15:$A$42,$A89,[1]Налоги!$M$15:$M$42,$B89)</f>
        <v>0</v>
      </c>
      <c r="AM89" s="39">
        <f>SUMIFS([1]Налоги!AL$15:AL$42,[1]Налоги!$A$15:$A$42,$A89,[1]Налоги!$M$15:$M$42,$B89)</f>
        <v>0</v>
      </c>
      <c r="AN89" s="39">
        <f t="shared" si="9"/>
        <v>-1.6118349741397846</v>
      </c>
      <c r="AO89" s="39">
        <f t="shared" si="17"/>
        <v>9.7523541737317725</v>
      </c>
      <c r="AP89" s="39">
        <f t="shared" si="17"/>
        <v>2.9212355247517596</v>
      </c>
      <c r="AQ89" s="39">
        <f t="shared" si="17"/>
        <v>2.3510210032461445</v>
      </c>
      <c r="AR89" s="39">
        <f t="shared" si="17"/>
        <v>3.5361941094786769</v>
      </c>
      <c r="AS89" s="39">
        <f t="shared" si="17"/>
        <v>-100</v>
      </c>
      <c r="AT89" s="39">
        <f t="shared" si="17"/>
        <v>0</v>
      </c>
      <c r="AU89" s="39">
        <f t="shared" si="17"/>
        <v>0</v>
      </c>
      <c r="AV89" s="39">
        <f t="shared" si="17"/>
        <v>0</v>
      </c>
      <c r="AW89" s="39">
        <f t="shared" si="17"/>
        <v>0</v>
      </c>
      <c r="AX89" s="31"/>
      <c r="AY89" s="31"/>
      <c r="AZ89" s="31"/>
    </row>
    <row r="90" spans="1:52" ht="11.25" hidden="1" outlineLevel="1" x14ac:dyDescent="0.25">
      <c r="A90" s="23" t="str">
        <f t="shared" si="16"/>
        <v>1</v>
      </c>
      <c r="B90" s="1" t="s">
        <v>267</v>
      </c>
      <c r="D90" s="1" t="s">
        <v>268</v>
      </c>
      <c r="L90" s="34" t="s">
        <v>269</v>
      </c>
      <c r="M90" s="72" t="s">
        <v>270</v>
      </c>
      <c r="N90" s="36" t="s">
        <v>16</v>
      </c>
      <c r="O90" s="39">
        <f>SUMIFS([1]Налоги!O$15:O$42,[1]Налоги!$A$15:$A$42,$A90,[1]Налоги!$M$15:$M$42,$B90)</f>
        <v>0</v>
      </c>
      <c r="P90" s="39">
        <f>SUMIFS([1]Налоги!P$15:P$42,[1]Налоги!$A$15:$A$42,$A90,[1]Налоги!$M$15:$M$42,$B90)</f>
        <v>0</v>
      </c>
      <c r="Q90" s="39">
        <f>SUMIFS([1]Налоги!Q$15:Q$42,[1]Налоги!$A$15:$A$42,$A90,[1]Налоги!$M$15:$M$42,$B90)</f>
        <v>0</v>
      </c>
      <c r="R90" s="39">
        <f t="shared" si="10"/>
        <v>0</v>
      </c>
      <c r="S90" s="39">
        <f>SUMIFS([1]Налоги!R$15:R$42,[1]Налоги!$A$15:$A$42,$A90,[1]Налоги!$M$15:$M$42,$B90)</f>
        <v>0</v>
      </c>
      <c r="T90" s="39">
        <f>SUMIFS([1]Налоги!S$15:S$42,[1]Налоги!$A$15:$A$42,$A90,[1]Налоги!$M$15:$M$42,$B90)</f>
        <v>0</v>
      </c>
      <c r="U90" s="39">
        <f>SUMIFS([1]Налоги!T$15:T$42,[1]Налоги!$A$15:$A$42,$A90,[1]Налоги!$M$15:$M$42,$B90)</f>
        <v>0</v>
      </c>
      <c r="V90" s="39">
        <f>SUMIFS([1]Налоги!U$15:U$42,[1]Налоги!$A$15:$A$42,$A90,[1]Налоги!$M$15:$M$42,$B90)</f>
        <v>0</v>
      </c>
      <c r="W90" s="39">
        <f>SUMIFS([1]Налоги!V$15:V$42,[1]Налоги!$A$15:$A$42,$A90,[1]Налоги!$M$15:$M$42,$B90)</f>
        <v>0</v>
      </c>
      <c r="X90" s="39">
        <f>SUMIFS([1]Налоги!W$15:W$42,[1]Налоги!$A$15:$A$42,$A90,[1]Налоги!$M$15:$M$42,$B90)</f>
        <v>0</v>
      </c>
      <c r="Y90" s="39">
        <f>SUMIFS([1]Налоги!X$15:X$42,[1]Налоги!$A$15:$A$42,$A90,[1]Налоги!$M$15:$M$42,$B90)</f>
        <v>0</v>
      </c>
      <c r="Z90" s="39">
        <f>SUMIFS([1]Налоги!Y$15:Y$42,[1]Налоги!$A$15:$A$42,$A90,[1]Налоги!$M$15:$M$42,$B90)</f>
        <v>0</v>
      </c>
      <c r="AA90" s="39">
        <f>SUMIFS([1]Налоги!Z$15:Z$42,[1]Налоги!$A$15:$A$42,$A90,[1]Налоги!$M$15:$M$42,$B90)</f>
        <v>0</v>
      </c>
      <c r="AB90" s="39">
        <f>SUMIFS([1]Налоги!AA$15:AA$42,[1]Налоги!$A$15:$A$42,$A90,[1]Налоги!$M$15:$M$42,$B90)</f>
        <v>0</v>
      </c>
      <c r="AC90" s="39">
        <f>SUMIFS([1]Налоги!AB$15:AB$42,[1]Налоги!$A$15:$A$42,$A90,[1]Налоги!$M$15:$M$42,$B90)</f>
        <v>0</v>
      </c>
      <c r="AD90" s="39">
        <f>SUMIFS([1]Налоги!AC$15:AC$42,[1]Налоги!$A$15:$A$42,$A90,[1]Налоги!$M$15:$M$42,$B90)</f>
        <v>0</v>
      </c>
      <c r="AE90" s="39">
        <f>SUMIFS([1]Налоги!AD$15:AD$42,[1]Налоги!$A$15:$A$42,$A90,[1]Налоги!$M$15:$M$42,$B90)</f>
        <v>0</v>
      </c>
      <c r="AF90" s="39">
        <f>SUMIFS([1]Налоги!AE$15:AE$42,[1]Налоги!$A$15:$A$42,$A90,[1]Налоги!$M$15:$M$42,$B90)</f>
        <v>0</v>
      </c>
      <c r="AG90" s="39">
        <f>SUMIFS([1]Налоги!AF$15:AF$42,[1]Налоги!$A$15:$A$42,$A90,[1]Налоги!$M$15:$M$42,$B90)</f>
        <v>0</v>
      </c>
      <c r="AH90" s="39">
        <f>SUMIFS([1]Налоги!AG$15:AG$42,[1]Налоги!$A$15:$A$42,$A90,[1]Налоги!$M$15:$M$42,$B90)</f>
        <v>0</v>
      </c>
      <c r="AI90" s="39">
        <f>SUMIFS([1]Налоги!AH$15:AH$42,[1]Налоги!$A$15:$A$42,$A90,[1]Налоги!$M$15:$M$42,$B90)</f>
        <v>0</v>
      </c>
      <c r="AJ90" s="39">
        <f>SUMIFS([1]Налоги!AI$15:AI$42,[1]Налоги!$A$15:$A$42,$A90,[1]Налоги!$M$15:$M$42,$B90)</f>
        <v>0</v>
      </c>
      <c r="AK90" s="39">
        <f>SUMIFS([1]Налоги!AJ$15:AJ$42,[1]Налоги!$A$15:$A$42,$A90,[1]Налоги!$M$15:$M$42,$B90)</f>
        <v>0</v>
      </c>
      <c r="AL90" s="39">
        <f>SUMIFS([1]Налоги!AK$15:AK$42,[1]Налоги!$A$15:$A$42,$A90,[1]Налоги!$M$15:$M$42,$B90)</f>
        <v>0</v>
      </c>
      <c r="AM90" s="39">
        <f>SUMIFS([1]Налоги!AL$15:AL$42,[1]Налоги!$A$15:$A$42,$A90,[1]Налоги!$M$15:$M$42,$B90)</f>
        <v>0</v>
      </c>
      <c r="AN90" s="39">
        <f t="shared" si="9"/>
        <v>0</v>
      </c>
      <c r="AO90" s="39">
        <f t="shared" si="17"/>
        <v>0</v>
      </c>
      <c r="AP90" s="39">
        <f t="shared" si="17"/>
        <v>0</v>
      </c>
      <c r="AQ90" s="39">
        <f t="shared" si="17"/>
        <v>0</v>
      </c>
      <c r="AR90" s="39">
        <f t="shared" si="17"/>
        <v>0</v>
      </c>
      <c r="AS90" s="39">
        <f t="shared" si="17"/>
        <v>0</v>
      </c>
      <c r="AT90" s="39">
        <f t="shared" si="17"/>
        <v>0</v>
      </c>
      <c r="AU90" s="39">
        <f t="shared" si="17"/>
        <v>0</v>
      </c>
      <c r="AV90" s="39">
        <f t="shared" si="17"/>
        <v>0</v>
      </c>
      <c r="AW90" s="39">
        <f t="shared" si="17"/>
        <v>0</v>
      </c>
      <c r="AX90" s="31"/>
      <c r="AY90" s="31"/>
      <c r="AZ90" s="31"/>
    </row>
    <row r="91" spans="1:52" ht="67.5" hidden="1" outlineLevel="1" x14ac:dyDescent="0.25">
      <c r="A91" s="23" t="str">
        <f t="shared" si="16"/>
        <v>1</v>
      </c>
      <c r="B91" s="1" t="s">
        <v>271</v>
      </c>
      <c r="D91" s="1" t="s">
        <v>272</v>
      </c>
      <c r="L91" s="34" t="s">
        <v>273</v>
      </c>
      <c r="M91" s="73" t="s">
        <v>274</v>
      </c>
      <c r="N91" s="36" t="s">
        <v>16</v>
      </c>
      <c r="O91" s="74"/>
      <c r="P91" s="74"/>
      <c r="Q91" s="74"/>
      <c r="R91" s="39">
        <f t="shared" si="10"/>
        <v>0</v>
      </c>
      <c r="S91" s="74"/>
      <c r="T91" s="74"/>
      <c r="U91" s="74"/>
      <c r="V91" s="74"/>
      <c r="W91" s="74"/>
      <c r="X91" s="74"/>
      <c r="Y91" s="74"/>
      <c r="Z91" s="74"/>
      <c r="AA91" s="74"/>
      <c r="AB91" s="74"/>
      <c r="AC91" s="74"/>
      <c r="AD91" s="74"/>
      <c r="AE91" s="74"/>
      <c r="AF91" s="74"/>
      <c r="AG91" s="74"/>
      <c r="AH91" s="74"/>
      <c r="AI91" s="74"/>
      <c r="AJ91" s="74"/>
      <c r="AK91" s="74"/>
      <c r="AL91" s="74"/>
      <c r="AM91" s="74"/>
      <c r="AN91" s="39">
        <f t="shared" si="9"/>
        <v>0</v>
      </c>
      <c r="AO91" s="39">
        <f t="shared" si="17"/>
        <v>0</v>
      </c>
      <c r="AP91" s="39">
        <f t="shared" si="17"/>
        <v>0</v>
      </c>
      <c r="AQ91" s="39">
        <f t="shared" si="17"/>
        <v>0</v>
      </c>
      <c r="AR91" s="39">
        <f t="shared" si="17"/>
        <v>0</v>
      </c>
      <c r="AS91" s="39">
        <f t="shared" si="17"/>
        <v>0</v>
      </c>
      <c r="AT91" s="39">
        <f t="shared" si="17"/>
        <v>0</v>
      </c>
      <c r="AU91" s="39">
        <f t="shared" si="17"/>
        <v>0</v>
      </c>
      <c r="AV91" s="39">
        <f t="shared" si="17"/>
        <v>0</v>
      </c>
      <c r="AW91" s="39">
        <f t="shared" si="17"/>
        <v>0</v>
      </c>
      <c r="AX91" s="31"/>
      <c r="AY91" s="31"/>
      <c r="AZ91" s="31"/>
    </row>
    <row r="92" spans="1:52" ht="11.25" hidden="1" outlineLevel="1" x14ac:dyDescent="0.25">
      <c r="A92" s="23" t="str">
        <f t="shared" si="16"/>
        <v>1</v>
      </c>
      <c r="B92" s="1" t="s">
        <v>275</v>
      </c>
      <c r="D92" s="1" t="s">
        <v>276</v>
      </c>
      <c r="L92" s="34" t="s">
        <v>277</v>
      </c>
      <c r="M92" s="35" t="s">
        <v>275</v>
      </c>
      <c r="N92" s="36" t="s">
        <v>16</v>
      </c>
      <c r="O92" s="39">
        <f>SUMIFS([1]Аренда!O$15:O$32,[1]Аренда!$A$15:$A$32,$A92,[1]Аренда!$M$15:$M$32,"Арендная и концессионная плата. Лизинговые платежи")</f>
        <v>0</v>
      </c>
      <c r="P92" s="39">
        <f>SUMIFS([1]Аренда!P$15:P$32,[1]Аренда!$A$15:$A$32,$A92,[1]Аренда!$M$15:$M$32,"Арендная и концессионная плата. Лизинговые платежи")</f>
        <v>0</v>
      </c>
      <c r="Q92" s="39">
        <f>SUMIFS([1]Аренда!Q$15:Q$32,[1]Аренда!$A$15:$A$32,$A92,[1]Аренда!$M$15:$M$32,"Арендная и концессионная плата. Лизинговые платежи")</f>
        <v>0</v>
      </c>
      <c r="R92" s="39">
        <f t="shared" si="10"/>
        <v>0</v>
      </c>
      <c r="S92" s="39">
        <f>SUMIFS([1]Аренда!R$15:R$32,[1]Аренда!$A$15:$A$32,$A92,[1]Аренда!$M$15:$M$32,"Арендная и концессионная плата. Лизинговые платежи")</f>
        <v>0</v>
      </c>
      <c r="T92" s="39">
        <f>SUMIFS([1]Аренда!S$15:S$32,[1]Аренда!$A$15:$A$32,$A92,[1]Аренда!$M$15:$M$32,"Арендная и концессионная плата. Лизинговые платежи")</f>
        <v>0</v>
      </c>
      <c r="U92" s="39">
        <f>SUMIFS([1]Аренда!T$15:T$32,[1]Аренда!$A$15:$A$32,$A92,[1]Аренда!$M$15:$M$32,"Арендная и концессионная плата. Лизинговые платежи")</f>
        <v>0</v>
      </c>
      <c r="V92" s="39">
        <f>SUMIFS([1]Аренда!U$15:U$32,[1]Аренда!$A$15:$A$32,$A92,[1]Аренда!$M$15:$M$32,"Арендная и концессионная плата. Лизинговые платежи")</f>
        <v>0</v>
      </c>
      <c r="W92" s="39">
        <f>SUMIFS([1]Аренда!V$15:V$32,[1]Аренда!$A$15:$A$32,$A92,[1]Аренда!$M$15:$M$32,"Арендная и концессионная плата. Лизинговые платежи")</f>
        <v>0</v>
      </c>
      <c r="X92" s="39">
        <f>SUMIFS([1]Аренда!W$15:W$32,[1]Аренда!$A$15:$A$32,$A92,[1]Аренда!$M$15:$M$32,"Арендная и концессионная плата. Лизинговые платежи")</f>
        <v>0</v>
      </c>
      <c r="Y92" s="39">
        <f>SUMIFS([1]Аренда!X$15:X$32,[1]Аренда!$A$15:$A$32,$A92,[1]Аренда!$M$15:$M$32,"Арендная и концессионная плата. Лизинговые платежи")</f>
        <v>0</v>
      </c>
      <c r="Z92" s="39">
        <f>SUMIFS([1]Аренда!Y$15:Y$32,[1]Аренда!$A$15:$A$32,$A92,[1]Аренда!$M$15:$M$32,"Арендная и концессионная плата. Лизинговые платежи")</f>
        <v>0</v>
      </c>
      <c r="AA92" s="39">
        <f>SUMIFS([1]Аренда!Z$15:Z$32,[1]Аренда!$A$15:$A$32,$A92,[1]Аренда!$M$15:$M$32,"Арендная и концессионная плата. Лизинговые платежи")</f>
        <v>0</v>
      </c>
      <c r="AB92" s="39">
        <f>SUMIFS([1]Аренда!AA$15:AA$32,[1]Аренда!$A$15:$A$32,$A92,[1]Аренда!$M$15:$M$32,"Арендная и концессионная плата. Лизинговые платежи")</f>
        <v>0</v>
      </c>
      <c r="AC92" s="39">
        <f>SUMIFS([1]Аренда!AB$15:AB$32,[1]Аренда!$A$15:$A$32,$A92,[1]Аренда!$M$15:$M$32,"Арендная и концессионная плата. Лизинговые платежи")</f>
        <v>0</v>
      </c>
      <c r="AD92" s="39">
        <f>SUMIFS([1]Аренда!AC$15:AC$32,[1]Аренда!$A$15:$A$32,$A92,[1]Аренда!$M$15:$M$32,"Арендная и концессионная плата. Лизинговые платежи")</f>
        <v>0</v>
      </c>
      <c r="AE92" s="39">
        <f>SUMIFS([1]Аренда!AD$15:AD$32,[1]Аренда!$A$15:$A$32,$A92,[1]Аренда!$M$15:$M$32,"Арендная и концессионная плата. Лизинговые платежи")</f>
        <v>0</v>
      </c>
      <c r="AF92" s="39">
        <f>SUMIFS([1]Аренда!AE$15:AE$32,[1]Аренда!$A$15:$A$32,$A92,[1]Аренда!$M$15:$M$32,"Арендная и концессионная плата. Лизинговые платежи")</f>
        <v>0</v>
      </c>
      <c r="AG92" s="39">
        <f>SUMIFS([1]Аренда!AF$15:AF$32,[1]Аренда!$A$15:$A$32,$A92,[1]Аренда!$M$15:$M$32,"Арендная и концессионная плата. Лизинговые платежи")</f>
        <v>0</v>
      </c>
      <c r="AH92" s="39">
        <f>SUMIFS([1]Аренда!AG$15:AG$32,[1]Аренда!$A$15:$A$32,$A92,[1]Аренда!$M$15:$M$32,"Арендная и концессионная плата. Лизинговые платежи")</f>
        <v>0</v>
      </c>
      <c r="AI92" s="39">
        <f>SUMIFS([1]Аренда!AH$15:AH$32,[1]Аренда!$A$15:$A$32,$A92,[1]Аренда!$M$15:$M$32,"Арендная и концессионная плата. Лизинговые платежи")</f>
        <v>0</v>
      </c>
      <c r="AJ92" s="39">
        <f>SUMIFS([1]Аренда!AI$15:AI$32,[1]Аренда!$A$15:$A$32,$A92,[1]Аренда!$M$15:$M$32,"Арендная и концессионная плата. Лизинговые платежи")</f>
        <v>0</v>
      </c>
      <c r="AK92" s="39">
        <f>SUMIFS([1]Аренда!AJ$15:AJ$32,[1]Аренда!$A$15:$A$32,$A92,[1]Аренда!$M$15:$M$32,"Арендная и концессионная плата. Лизинговые платежи")</f>
        <v>0</v>
      </c>
      <c r="AL92" s="39">
        <f>SUMIFS([1]Аренда!AK$15:AK$32,[1]Аренда!$A$15:$A$32,$A92,[1]Аренда!$M$15:$M$32,"Арендная и концессионная плата. Лизинговые платежи")</f>
        <v>0</v>
      </c>
      <c r="AM92" s="39">
        <f>SUMIFS([1]Аренда!AL$15:AL$32,[1]Аренда!$A$15:$A$32,$A92,[1]Аренда!$M$15:$M$32,"Арендная и концессионная плата. Лизинговые платежи")</f>
        <v>0</v>
      </c>
      <c r="AN92" s="39">
        <f t="shared" ref="AN92:AN111" si="18">IF(S92=0,0,(AD92-S92)/S92*100)</f>
        <v>0</v>
      </c>
      <c r="AO92" s="39">
        <f t="shared" si="17"/>
        <v>0</v>
      </c>
      <c r="AP92" s="39">
        <f t="shared" si="17"/>
        <v>0</v>
      </c>
      <c r="AQ92" s="39">
        <f t="shared" si="17"/>
        <v>0</v>
      </c>
      <c r="AR92" s="39">
        <f t="shared" si="17"/>
        <v>0</v>
      </c>
      <c r="AS92" s="39">
        <f t="shared" si="17"/>
        <v>0</v>
      </c>
      <c r="AT92" s="39">
        <f t="shared" si="17"/>
        <v>0</v>
      </c>
      <c r="AU92" s="39">
        <f t="shared" si="17"/>
        <v>0</v>
      </c>
      <c r="AV92" s="39">
        <f t="shared" si="17"/>
        <v>0</v>
      </c>
      <c r="AW92" s="39">
        <f t="shared" si="17"/>
        <v>0</v>
      </c>
      <c r="AX92" s="31"/>
      <c r="AY92" s="31"/>
      <c r="AZ92" s="31"/>
    </row>
    <row r="93" spans="1:52" ht="11.25" hidden="1" outlineLevel="1" x14ac:dyDescent="0.25">
      <c r="A93" s="23" t="str">
        <f t="shared" si="16"/>
        <v>1</v>
      </c>
      <c r="D93" s="1" t="s">
        <v>278</v>
      </c>
      <c r="L93" s="34" t="s">
        <v>279</v>
      </c>
      <c r="M93" s="35" t="s">
        <v>280</v>
      </c>
      <c r="N93" s="36" t="s">
        <v>16</v>
      </c>
      <c r="O93" s="49">
        <f>O94</f>
        <v>0</v>
      </c>
      <c r="P93" s="49">
        <f>P94</f>
        <v>0</v>
      </c>
      <c r="Q93" s="49">
        <f>Q94</f>
        <v>0</v>
      </c>
      <c r="R93" s="39">
        <f t="shared" si="10"/>
        <v>0</v>
      </c>
      <c r="S93" s="49">
        <f t="shared" ref="S93:AM93" si="19">S94</f>
        <v>0</v>
      </c>
      <c r="T93" s="49">
        <f t="shared" si="19"/>
        <v>0</v>
      </c>
      <c r="U93" s="49">
        <f t="shared" si="19"/>
        <v>0</v>
      </c>
      <c r="V93" s="49">
        <f t="shared" si="19"/>
        <v>0</v>
      </c>
      <c r="W93" s="49">
        <f t="shared" si="19"/>
        <v>0</v>
      </c>
      <c r="X93" s="49">
        <f t="shared" si="19"/>
        <v>0</v>
      </c>
      <c r="Y93" s="49">
        <f t="shared" si="19"/>
        <v>0</v>
      </c>
      <c r="Z93" s="49">
        <f t="shared" si="19"/>
        <v>0</v>
      </c>
      <c r="AA93" s="49">
        <f t="shared" si="19"/>
        <v>0</v>
      </c>
      <c r="AB93" s="49">
        <f t="shared" si="19"/>
        <v>0</v>
      </c>
      <c r="AC93" s="49">
        <f t="shared" si="19"/>
        <v>0</v>
      </c>
      <c r="AD93" s="49">
        <f t="shared" si="19"/>
        <v>0</v>
      </c>
      <c r="AE93" s="49">
        <f t="shared" si="19"/>
        <v>0</v>
      </c>
      <c r="AF93" s="49">
        <f t="shared" si="19"/>
        <v>0</v>
      </c>
      <c r="AG93" s="49">
        <f t="shared" si="19"/>
        <v>0</v>
      </c>
      <c r="AH93" s="49">
        <f t="shared" si="19"/>
        <v>0</v>
      </c>
      <c r="AI93" s="49">
        <f t="shared" si="19"/>
        <v>0</v>
      </c>
      <c r="AJ93" s="49">
        <f t="shared" si="19"/>
        <v>0</v>
      </c>
      <c r="AK93" s="49">
        <f t="shared" si="19"/>
        <v>0</v>
      </c>
      <c r="AL93" s="49">
        <f t="shared" si="19"/>
        <v>0</v>
      </c>
      <c r="AM93" s="49">
        <f t="shared" si="19"/>
        <v>0</v>
      </c>
      <c r="AN93" s="39">
        <f t="shared" si="18"/>
        <v>0</v>
      </c>
      <c r="AO93" s="39">
        <f t="shared" si="17"/>
        <v>0</v>
      </c>
      <c r="AP93" s="39">
        <f t="shared" si="17"/>
        <v>0</v>
      </c>
      <c r="AQ93" s="39">
        <f t="shared" si="17"/>
        <v>0</v>
      </c>
      <c r="AR93" s="39">
        <f t="shared" si="17"/>
        <v>0</v>
      </c>
      <c r="AS93" s="39">
        <f t="shared" si="17"/>
        <v>0</v>
      </c>
      <c r="AT93" s="39">
        <f t="shared" si="17"/>
        <v>0</v>
      </c>
      <c r="AU93" s="39">
        <f t="shared" si="17"/>
        <v>0</v>
      </c>
      <c r="AV93" s="39">
        <f t="shared" si="17"/>
        <v>0</v>
      </c>
      <c r="AW93" s="39">
        <f t="shared" si="17"/>
        <v>0</v>
      </c>
      <c r="AX93" s="31"/>
      <c r="AY93" s="31"/>
      <c r="AZ93" s="31"/>
    </row>
    <row r="94" spans="1:52" ht="11.25" hidden="1" outlineLevel="1" x14ac:dyDescent="0.25">
      <c r="A94" s="23" t="str">
        <f t="shared" si="16"/>
        <v>1</v>
      </c>
      <c r="B94" s="1" t="s">
        <v>281</v>
      </c>
      <c r="D94" s="1" t="s">
        <v>282</v>
      </c>
      <c r="L94" s="34" t="s">
        <v>283</v>
      </c>
      <c r="M94" s="44" t="s">
        <v>281</v>
      </c>
      <c r="N94" s="36" t="s">
        <v>16</v>
      </c>
      <c r="O94" s="53">
        <f>SUMIFS('[1]Сбытовые расходы ГО'!O$15:O$40,'[1]Сбытовые расходы ГО'!$A$15:$A$40,$A94,'[1]Сбытовые расходы ГО'!$B$15:$B$40,"L1")</f>
        <v>0</v>
      </c>
      <c r="P94" s="53">
        <f>SUMIFS('[1]Сбытовые расходы ГО'!P$15:P$40,'[1]Сбытовые расходы ГО'!$A$15:$A$40,$A94,'[1]Сбытовые расходы ГО'!$B$15:$B$40,"L1")</f>
        <v>0</v>
      </c>
      <c r="Q94" s="53">
        <f>SUMIFS('[1]Сбытовые расходы ГО'!Q$15:Q$40,'[1]Сбытовые расходы ГО'!$A$15:$A$40,$A94,'[1]Сбытовые расходы ГО'!$B$15:$B$40,"L1")</f>
        <v>0</v>
      </c>
      <c r="R94" s="39">
        <f t="shared" si="10"/>
        <v>0</v>
      </c>
      <c r="S94" s="53">
        <f>SUMIFS('[1]Сбытовые расходы ГО'!R$15:R$40,'[1]Сбытовые расходы ГО'!$A$15:$A$40,$A94,'[1]Сбытовые расходы ГО'!$B$15:$B$40,"L1")</f>
        <v>0</v>
      </c>
      <c r="T94" s="53">
        <f>SUMIFS('[1]Сбытовые расходы ГО'!S$15:S$40,'[1]Сбытовые расходы ГО'!$A$15:$A$40,$A94,'[1]Сбытовые расходы ГО'!$B$15:$B$40,"L1")</f>
        <v>0</v>
      </c>
      <c r="U94" s="49"/>
      <c r="V94" s="49"/>
      <c r="W94" s="49"/>
      <c r="X94" s="49"/>
      <c r="Y94" s="49"/>
      <c r="Z94" s="49"/>
      <c r="AA94" s="49"/>
      <c r="AB94" s="49"/>
      <c r="AC94" s="49"/>
      <c r="AD94" s="53">
        <f>SUMIFS('[1]Сбытовые расходы ГО'!T$15:T$40,'[1]Сбытовые расходы ГО'!$A$15:$A$40,$A94,'[1]Сбытовые расходы ГО'!$B$15:$B$40,"L1")</f>
        <v>0</v>
      </c>
      <c r="AE94" s="49"/>
      <c r="AF94" s="49"/>
      <c r="AG94" s="49"/>
      <c r="AH94" s="49"/>
      <c r="AI94" s="49"/>
      <c r="AJ94" s="49"/>
      <c r="AK94" s="49"/>
      <c r="AL94" s="49"/>
      <c r="AM94" s="49"/>
      <c r="AN94" s="39">
        <f t="shared" si="18"/>
        <v>0</v>
      </c>
      <c r="AO94" s="39">
        <f t="shared" si="17"/>
        <v>0</v>
      </c>
      <c r="AP94" s="39">
        <f t="shared" si="17"/>
        <v>0</v>
      </c>
      <c r="AQ94" s="39">
        <f t="shared" si="17"/>
        <v>0</v>
      </c>
      <c r="AR94" s="39">
        <f t="shared" si="17"/>
        <v>0</v>
      </c>
      <c r="AS94" s="39">
        <f t="shared" si="17"/>
        <v>0</v>
      </c>
      <c r="AT94" s="39">
        <f t="shared" si="17"/>
        <v>0</v>
      </c>
      <c r="AU94" s="39">
        <f t="shared" si="17"/>
        <v>0</v>
      </c>
      <c r="AV94" s="39">
        <f t="shared" si="17"/>
        <v>0</v>
      </c>
      <c r="AW94" s="39">
        <f t="shared" si="17"/>
        <v>0</v>
      </c>
      <c r="AX94" s="31"/>
      <c r="AY94" s="31"/>
      <c r="AZ94" s="31"/>
    </row>
    <row r="95" spans="1:52" ht="11.25" hidden="1" outlineLevel="1" x14ac:dyDescent="0.25">
      <c r="A95" s="23" t="str">
        <f t="shared" si="16"/>
        <v>1</v>
      </c>
      <c r="B95" s="1" t="s">
        <v>284</v>
      </c>
      <c r="D95" s="1" t="s">
        <v>285</v>
      </c>
      <c r="L95" s="34" t="s">
        <v>286</v>
      </c>
      <c r="M95" s="35" t="s">
        <v>284</v>
      </c>
      <c r="N95" s="36" t="s">
        <v>16</v>
      </c>
      <c r="O95" s="49"/>
      <c r="P95" s="49"/>
      <c r="Q95" s="49"/>
      <c r="R95" s="39">
        <f t="shared" si="10"/>
        <v>0</v>
      </c>
      <c r="S95" s="49"/>
      <c r="T95" s="49">
        <f>SUMIFS([1]Экономия_корр!O$15:O$32,[1]Экономия_корр!$A$15:$A$32,$A95,[1]Экономия_корр!$M$15:$M$32,"Экономия расходов с учетом ИПЦ")</f>
        <v>0</v>
      </c>
      <c r="U95" s="49">
        <f>SUMIFS([1]Экономия_корр!P$15:P$32,[1]Экономия_корр!$A$15:$A$32,$A95,[1]Экономия_корр!$M$15:$M$32,"Экономия расходов с учетом ИПЦ")</f>
        <v>0</v>
      </c>
      <c r="V95" s="49">
        <f>SUMIFS([1]Экономия_корр!Q$15:Q$32,[1]Экономия_корр!$A$15:$A$32,$A95,[1]Экономия_корр!$M$15:$M$32,"Экономия расходов с учетом ИПЦ")</f>
        <v>0</v>
      </c>
      <c r="W95" s="49">
        <f>SUMIFS([1]Экономия_корр!R$15:R$32,[1]Экономия_корр!$A$15:$A$32,$A95,[1]Экономия_корр!$M$15:$M$32,"Экономия расходов с учетом ИПЦ")</f>
        <v>0</v>
      </c>
      <c r="X95" s="49">
        <f>SUMIFS([1]Экономия_корр!S$15:S$32,[1]Экономия_корр!$A$15:$A$32,$A95,[1]Экономия_корр!$M$15:$M$32,"Экономия расходов с учетом ИПЦ")</f>
        <v>0</v>
      </c>
      <c r="Y95" s="49">
        <f>SUMIFS([1]Экономия_корр!T$15:T$32,[1]Экономия_корр!$A$15:$A$32,$A95,[1]Экономия_корр!$M$15:$M$32,"Экономия расходов с учетом ИПЦ")</f>
        <v>0</v>
      </c>
      <c r="Z95" s="49">
        <f>SUMIFS([1]Экономия_корр!U$15:U$32,[1]Экономия_корр!$A$15:$A$32,$A95,[1]Экономия_корр!$M$15:$M$32,"Экономия расходов с учетом ИПЦ")</f>
        <v>0</v>
      </c>
      <c r="AA95" s="49">
        <f>SUMIFS([1]Экономия_корр!V$15:V$32,[1]Экономия_корр!$A$15:$A$32,$A95,[1]Экономия_корр!$M$15:$M$32,"Экономия расходов с учетом ИПЦ")</f>
        <v>0</v>
      </c>
      <c r="AB95" s="49">
        <f>SUMIFS([1]Экономия_корр!W$15:W$32,[1]Экономия_корр!$A$15:$A$32,$A95,[1]Экономия_корр!$M$15:$M$32,"Экономия расходов с учетом ИПЦ")</f>
        <v>0</v>
      </c>
      <c r="AC95" s="49">
        <f>SUMIFS([1]Экономия_корр!X$15:X$32,[1]Экономия_корр!$A$15:$A$32,$A95,[1]Экономия_корр!$M$15:$M$32,"Экономия расходов с учетом ИПЦ")</f>
        <v>0</v>
      </c>
      <c r="AD95" s="49">
        <f>SUMIFS([1]Экономия_корр!Y$15:Y$32,[1]Экономия_корр!$A$15:$A$32,$A95,[1]Экономия_корр!$M$15:$M$32,"Экономия расходов с учетом ИПЦ")</f>
        <v>0</v>
      </c>
      <c r="AE95" s="49">
        <f>SUMIFS([1]Экономия_корр!Z$15:Z$32,[1]Экономия_корр!$A$15:$A$32,$A95,[1]Экономия_корр!$M$15:$M$32,"Экономия расходов с учетом ИПЦ")</f>
        <v>0</v>
      </c>
      <c r="AF95" s="49">
        <f>SUMIFS([1]Экономия_корр!AA$15:AA$32,[1]Экономия_корр!$A$15:$A$32,$A95,[1]Экономия_корр!$M$15:$M$32,"Экономия расходов с учетом ИПЦ")</f>
        <v>0</v>
      </c>
      <c r="AG95" s="49">
        <f>SUMIFS([1]Экономия_корр!AB$15:AB$32,[1]Экономия_корр!$A$15:$A$32,$A95,[1]Экономия_корр!$M$15:$M$32,"Экономия расходов с учетом ИПЦ")</f>
        <v>0</v>
      </c>
      <c r="AH95" s="49">
        <f>SUMIFS([1]Экономия_корр!AC$15:AC$32,[1]Экономия_корр!$A$15:$A$32,$A95,[1]Экономия_корр!$M$15:$M$32,"Экономия расходов с учетом ИПЦ")</f>
        <v>0</v>
      </c>
      <c r="AI95" s="49">
        <f>SUMIFS([1]Экономия_корр!AD$15:AD$32,[1]Экономия_корр!$A$15:$A$32,$A95,[1]Экономия_корр!$M$15:$M$32,"Экономия расходов с учетом ИПЦ")</f>
        <v>0</v>
      </c>
      <c r="AJ95" s="49">
        <f>SUMIFS([1]Экономия_корр!AE$15:AE$32,[1]Экономия_корр!$A$15:$A$32,$A95,[1]Экономия_корр!$M$15:$M$32,"Экономия расходов с учетом ИПЦ")</f>
        <v>0</v>
      </c>
      <c r="AK95" s="49">
        <f>SUMIFS([1]Экономия_корр!AF$15:AF$32,[1]Экономия_корр!$A$15:$A$32,$A95,[1]Экономия_корр!$M$15:$M$32,"Экономия расходов с учетом ИПЦ")</f>
        <v>0</v>
      </c>
      <c r="AL95" s="49">
        <f>SUMIFS([1]Экономия_корр!AG$15:AG$32,[1]Экономия_корр!$A$15:$A$32,$A95,[1]Экономия_корр!$M$15:$M$32,"Экономия расходов с учетом ИПЦ")</f>
        <v>0</v>
      </c>
      <c r="AM95" s="49">
        <f>SUMIFS([1]Экономия_корр!AH$15:AH$32,[1]Экономия_корр!$A$15:$A$32,$A95,[1]Экономия_корр!$M$15:$M$32,"Экономия расходов с учетом ИПЦ")</f>
        <v>0</v>
      </c>
      <c r="AN95" s="39">
        <f t="shared" si="18"/>
        <v>0</v>
      </c>
      <c r="AO95" s="39">
        <f t="shared" si="17"/>
        <v>0</v>
      </c>
      <c r="AP95" s="39">
        <f t="shared" si="17"/>
        <v>0</v>
      </c>
      <c r="AQ95" s="39">
        <f t="shared" si="17"/>
        <v>0</v>
      </c>
      <c r="AR95" s="39">
        <f t="shared" si="17"/>
        <v>0</v>
      </c>
      <c r="AS95" s="39">
        <f t="shared" si="17"/>
        <v>0</v>
      </c>
      <c r="AT95" s="39">
        <f t="shared" si="17"/>
        <v>0</v>
      </c>
      <c r="AU95" s="39">
        <f t="shared" si="17"/>
        <v>0</v>
      </c>
      <c r="AV95" s="39">
        <f t="shared" si="17"/>
        <v>0</v>
      </c>
      <c r="AW95" s="39">
        <f t="shared" si="17"/>
        <v>0</v>
      </c>
      <c r="AX95" s="31"/>
      <c r="AY95" s="31"/>
      <c r="AZ95" s="31"/>
    </row>
    <row r="96" spans="1:52" ht="11.25" hidden="1" outlineLevel="1" x14ac:dyDescent="0.25">
      <c r="A96" s="23" t="str">
        <f t="shared" si="16"/>
        <v>1</v>
      </c>
      <c r="B96" s="1" t="s">
        <v>287</v>
      </c>
      <c r="D96" s="1" t="s">
        <v>288</v>
      </c>
      <c r="L96" s="34" t="s">
        <v>289</v>
      </c>
      <c r="M96" s="35" t="s">
        <v>287</v>
      </c>
      <c r="N96" s="36" t="s">
        <v>16</v>
      </c>
      <c r="O96" s="49"/>
      <c r="P96" s="49"/>
      <c r="Q96" s="49"/>
      <c r="R96" s="39">
        <f t="shared" si="10"/>
        <v>0</v>
      </c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39">
        <f t="shared" si="18"/>
        <v>0</v>
      </c>
      <c r="AO96" s="39">
        <f t="shared" si="17"/>
        <v>0</v>
      </c>
      <c r="AP96" s="39">
        <f t="shared" si="17"/>
        <v>0</v>
      </c>
      <c r="AQ96" s="39">
        <f t="shared" si="17"/>
        <v>0</v>
      </c>
      <c r="AR96" s="39">
        <f t="shared" si="17"/>
        <v>0</v>
      </c>
      <c r="AS96" s="39">
        <f t="shared" si="17"/>
        <v>0</v>
      </c>
      <c r="AT96" s="39">
        <f t="shared" si="17"/>
        <v>0</v>
      </c>
      <c r="AU96" s="39">
        <f t="shared" si="17"/>
        <v>0</v>
      </c>
      <c r="AV96" s="39">
        <f t="shared" si="17"/>
        <v>0</v>
      </c>
      <c r="AW96" s="39">
        <f t="shared" si="17"/>
        <v>0</v>
      </c>
      <c r="AX96" s="31"/>
      <c r="AY96" s="31"/>
      <c r="AZ96" s="31"/>
    </row>
    <row r="97" spans="1:52" ht="11.25" hidden="1" outlineLevel="1" x14ac:dyDescent="0.25">
      <c r="A97" s="23" t="str">
        <f t="shared" si="16"/>
        <v>1</v>
      </c>
      <c r="B97" s="1" t="s">
        <v>290</v>
      </c>
      <c r="D97" s="1" t="s">
        <v>291</v>
      </c>
      <c r="L97" s="34" t="s">
        <v>292</v>
      </c>
      <c r="M97" s="35" t="s">
        <v>290</v>
      </c>
      <c r="N97" s="36" t="s">
        <v>16</v>
      </c>
      <c r="O97" s="49"/>
      <c r="P97" s="49"/>
      <c r="Q97" s="49"/>
      <c r="R97" s="39">
        <f t="shared" si="10"/>
        <v>0</v>
      </c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39">
        <f t="shared" si="18"/>
        <v>0</v>
      </c>
      <c r="AO97" s="39">
        <f t="shared" si="17"/>
        <v>0</v>
      </c>
      <c r="AP97" s="39">
        <f t="shared" si="17"/>
        <v>0</v>
      </c>
      <c r="AQ97" s="39">
        <f t="shared" si="17"/>
        <v>0</v>
      </c>
      <c r="AR97" s="39">
        <f t="shared" si="17"/>
        <v>0</v>
      </c>
      <c r="AS97" s="39">
        <f t="shared" si="17"/>
        <v>0</v>
      </c>
      <c r="AT97" s="39">
        <f t="shared" si="17"/>
        <v>0</v>
      </c>
      <c r="AU97" s="39">
        <f t="shared" si="17"/>
        <v>0</v>
      </c>
      <c r="AV97" s="39">
        <f t="shared" si="17"/>
        <v>0</v>
      </c>
      <c r="AW97" s="39">
        <f t="shared" si="17"/>
        <v>0</v>
      </c>
      <c r="AX97" s="31"/>
      <c r="AY97" s="31"/>
      <c r="AZ97" s="31"/>
    </row>
    <row r="98" spans="1:52" ht="11.25" hidden="1" outlineLevel="1" x14ac:dyDescent="0.25">
      <c r="A98" s="23" t="str">
        <f t="shared" si="16"/>
        <v>1</v>
      </c>
      <c r="B98" s="1" t="s">
        <v>293</v>
      </c>
      <c r="D98" s="1" t="s">
        <v>294</v>
      </c>
      <c r="L98" s="34" t="s">
        <v>295</v>
      </c>
      <c r="M98" s="35" t="s">
        <v>293</v>
      </c>
      <c r="N98" s="36" t="s">
        <v>16</v>
      </c>
      <c r="O98" s="51">
        <f>SUM(O99,O100)</f>
        <v>0</v>
      </c>
      <c r="P98" s="39">
        <f t="shared" ref="P98:AM98" si="20">SUM(P99,P100)</f>
        <v>0</v>
      </c>
      <c r="Q98" s="39">
        <f t="shared" si="20"/>
        <v>0</v>
      </c>
      <c r="R98" s="39">
        <f t="shared" si="10"/>
        <v>0</v>
      </c>
      <c r="S98" s="39">
        <f t="shared" si="20"/>
        <v>0</v>
      </c>
      <c r="T98" s="51">
        <f t="shared" si="20"/>
        <v>0</v>
      </c>
      <c r="U98" s="39">
        <f t="shared" si="20"/>
        <v>0</v>
      </c>
      <c r="V98" s="39">
        <f t="shared" si="20"/>
        <v>0</v>
      </c>
      <c r="W98" s="39">
        <f t="shared" si="20"/>
        <v>0</v>
      </c>
      <c r="X98" s="39">
        <f t="shared" si="20"/>
        <v>0</v>
      </c>
      <c r="Y98" s="39">
        <f t="shared" si="20"/>
        <v>0</v>
      </c>
      <c r="Z98" s="39">
        <f t="shared" si="20"/>
        <v>0</v>
      </c>
      <c r="AA98" s="39">
        <f t="shared" si="20"/>
        <v>0</v>
      </c>
      <c r="AB98" s="39">
        <f t="shared" si="20"/>
        <v>0</v>
      </c>
      <c r="AC98" s="39">
        <f t="shared" si="20"/>
        <v>0</v>
      </c>
      <c r="AD98" s="51">
        <f t="shared" si="20"/>
        <v>0</v>
      </c>
      <c r="AE98" s="39">
        <f t="shared" si="20"/>
        <v>0</v>
      </c>
      <c r="AF98" s="39">
        <f t="shared" si="20"/>
        <v>0</v>
      </c>
      <c r="AG98" s="39">
        <f t="shared" si="20"/>
        <v>0</v>
      </c>
      <c r="AH98" s="39">
        <f t="shared" si="20"/>
        <v>0</v>
      </c>
      <c r="AI98" s="39">
        <f t="shared" si="20"/>
        <v>0</v>
      </c>
      <c r="AJ98" s="39">
        <f t="shared" si="20"/>
        <v>0</v>
      </c>
      <c r="AK98" s="39">
        <f t="shared" si="20"/>
        <v>0</v>
      </c>
      <c r="AL98" s="39">
        <f t="shared" si="20"/>
        <v>0</v>
      </c>
      <c r="AM98" s="39">
        <f t="shared" si="20"/>
        <v>0</v>
      </c>
      <c r="AN98" s="39">
        <f t="shared" si="18"/>
        <v>0</v>
      </c>
      <c r="AO98" s="39">
        <f t="shared" si="17"/>
        <v>0</v>
      </c>
      <c r="AP98" s="39">
        <f t="shared" si="17"/>
        <v>0</v>
      </c>
      <c r="AQ98" s="39">
        <f t="shared" si="17"/>
        <v>0</v>
      </c>
      <c r="AR98" s="39">
        <f t="shared" si="17"/>
        <v>0</v>
      </c>
      <c r="AS98" s="39">
        <f t="shared" si="17"/>
        <v>0</v>
      </c>
      <c r="AT98" s="39">
        <f t="shared" si="17"/>
        <v>0</v>
      </c>
      <c r="AU98" s="39">
        <f t="shared" si="17"/>
        <v>0</v>
      </c>
      <c r="AV98" s="39">
        <f t="shared" si="17"/>
        <v>0</v>
      </c>
      <c r="AW98" s="39">
        <f t="shared" si="17"/>
        <v>0</v>
      </c>
      <c r="AX98" s="31"/>
      <c r="AY98" s="31"/>
      <c r="AZ98" s="31"/>
    </row>
    <row r="99" spans="1:52" ht="11.25" hidden="1" outlineLevel="1" x14ac:dyDescent="0.25">
      <c r="A99" s="23" t="str">
        <f t="shared" si="16"/>
        <v>1</v>
      </c>
      <c r="D99" s="1" t="s">
        <v>296</v>
      </c>
      <c r="L99" s="34" t="s">
        <v>297</v>
      </c>
      <c r="M99" s="44" t="s">
        <v>298</v>
      </c>
      <c r="N99" s="36" t="s">
        <v>16</v>
      </c>
      <c r="O99" s="49"/>
      <c r="P99" s="49"/>
      <c r="Q99" s="49"/>
      <c r="R99" s="39">
        <f t="shared" si="10"/>
        <v>0</v>
      </c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39">
        <f t="shared" si="18"/>
        <v>0</v>
      </c>
      <c r="AO99" s="39">
        <f t="shared" si="17"/>
        <v>0</v>
      </c>
      <c r="AP99" s="39">
        <f t="shared" si="17"/>
        <v>0</v>
      </c>
      <c r="AQ99" s="39">
        <f t="shared" si="17"/>
        <v>0</v>
      </c>
      <c r="AR99" s="39">
        <f t="shared" si="17"/>
        <v>0</v>
      </c>
      <c r="AS99" s="39">
        <f t="shared" si="17"/>
        <v>0</v>
      </c>
      <c r="AT99" s="39">
        <f t="shared" si="17"/>
        <v>0</v>
      </c>
      <c r="AU99" s="39">
        <f t="shared" si="17"/>
        <v>0</v>
      </c>
      <c r="AV99" s="39">
        <f t="shared" si="17"/>
        <v>0</v>
      </c>
      <c r="AW99" s="39">
        <f t="shared" si="17"/>
        <v>0</v>
      </c>
      <c r="AX99" s="31"/>
      <c r="AY99" s="31"/>
      <c r="AZ99" s="31"/>
    </row>
    <row r="100" spans="1:52" ht="11.25" hidden="1" outlineLevel="1" x14ac:dyDescent="0.25">
      <c r="A100" s="23" t="str">
        <f t="shared" si="16"/>
        <v>1</v>
      </c>
      <c r="D100" s="1" t="s">
        <v>299</v>
      </c>
      <c r="L100" s="34" t="s">
        <v>300</v>
      </c>
      <c r="M100" s="44" t="s">
        <v>301</v>
      </c>
      <c r="N100" s="36" t="s">
        <v>16</v>
      </c>
      <c r="O100" s="49"/>
      <c r="P100" s="49"/>
      <c r="Q100" s="49"/>
      <c r="R100" s="39">
        <f t="shared" si="10"/>
        <v>0</v>
      </c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39">
        <f t="shared" si="18"/>
        <v>0</v>
      </c>
      <c r="AO100" s="39">
        <f t="shared" ref="AO100:AW111" si="21">IF(AD100=0,0,(AE100-AD100)/AD100*100)</f>
        <v>0</v>
      </c>
      <c r="AP100" s="39">
        <f t="shared" si="21"/>
        <v>0</v>
      </c>
      <c r="AQ100" s="39">
        <f t="shared" si="21"/>
        <v>0</v>
      </c>
      <c r="AR100" s="39">
        <f t="shared" si="21"/>
        <v>0</v>
      </c>
      <c r="AS100" s="39">
        <f t="shared" si="21"/>
        <v>0</v>
      </c>
      <c r="AT100" s="39">
        <f t="shared" si="21"/>
        <v>0</v>
      </c>
      <c r="AU100" s="39">
        <f t="shared" si="21"/>
        <v>0</v>
      </c>
      <c r="AV100" s="39">
        <f t="shared" si="21"/>
        <v>0</v>
      </c>
      <c r="AW100" s="39">
        <f t="shared" si="21"/>
        <v>0</v>
      </c>
      <c r="AX100" s="31"/>
      <c r="AY100" s="31"/>
      <c r="AZ100" s="31"/>
    </row>
    <row r="101" spans="1:52" ht="22.5" hidden="1" outlineLevel="1" x14ac:dyDescent="0.25">
      <c r="A101" s="23" t="str">
        <f t="shared" si="16"/>
        <v>1</v>
      </c>
      <c r="B101" s="1" t="s">
        <v>302</v>
      </c>
      <c r="D101" s="1" t="s">
        <v>303</v>
      </c>
      <c r="L101" s="34" t="s">
        <v>304</v>
      </c>
      <c r="M101" s="35" t="s">
        <v>305</v>
      </c>
      <c r="N101" s="36" t="s">
        <v>16</v>
      </c>
      <c r="O101" s="49"/>
      <c r="P101" s="49"/>
      <c r="Q101" s="49"/>
      <c r="R101" s="39">
        <f t="shared" si="10"/>
        <v>0</v>
      </c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39">
        <f t="shared" si="18"/>
        <v>0</v>
      </c>
      <c r="AO101" s="39">
        <f t="shared" si="21"/>
        <v>0</v>
      </c>
      <c r="AP101" s="39">
        <f t="shared" si="21"/>
        <v>0</v>
      </c>
      <c r="AQ101" s="39">
        <f t="shared" si="21"/>
        <v>0</v>
      </c>
      <c r="AR101" s="39">
        <f t="shared" si="21"/>
        <v>0</v>
      </c>
      <c r="AS101" s="39">
        <f t="shared" si="21"/>
        <v>0</v>
      </c>
      <c r="AT101" s="39">
        <f t="shared" si="21"/>
        <v>0</v>
      </c>
      <c r="AU101" s="39">
        <f t="shared" si="21"/>
        <v>0</v>
      </c>
      <c r="AV101" s="39">
        <f t="shared" si="21"/>
        <v>0</v>
      </c>
      <c r="AW101" s="39">
        <f t="shared" si="21"/>
        <v>0</v>
      </c>
      <c r="AX101" s="31"/>
      <c r="AY101" s="31"/>
      <c r="AZ101" s="31"/>
    </row>
    <row r="102" spans="1:52" s="56" customFormat="1" ht="11.25" outlineLevel="1" x14ac:dyDescent="0.25">
      <c r="A102" s="23" t="str">
        <f t="shared" si="16"/>
        <v>1</v>
      </c>
      <c r="B102" s="1" t="s">
        <v>306</v>
      </c>
      <c r="C102" s="1"/>
      <c r="D102" s="1" t="s">
        <v>307</v>
      </c>
      <c r="L102" s="57" t="s">
        <v>308</v>
      </c>
      <c r="M102" s="27" t="s">
        <v>309</v>
      </c>
      <c r="N102" s="59" t="s">
        <v>16</v>
      </c>
      <c r="O102" s="29">
        <f ca="1">SUMIFS([1]ЭЭ!O$15:O$42,[1]ЭЭ!$A$15:$A$42,$A102,[1]ЭЭ!$M$15:$M$42,"Всего по тарифу")</f>
        <v>480.98</v>
      </c>
      <c r="P102" s="29">
        <f ca="1">SUMIFS([1]ЭЭ!P$15:P$42,[1]ЭЭ!$A$15:$A$42,$A102,[1]ЭЭ!$M$15:$M$42,"Всего по тарифу")</f>
        <v>140.84399999999999</v>
      </c>
      <c r="Q102" s="29">
        <f ca="1">SUMIFS([1]ЭЭ!Q$15:Q$42,[1]ЭЭ!$A$15:$A$42,$A102,[1]ЭЭ!$M$15:$M$42,"Всего по тарифу")</f>
        <v>448.80662791766048</v>
      </c>
      <c r="R102" s="29">
        <f ca="1">Q102-P102</f>
        <v>307.96262791766048</v>
      </c>
      <c r="S102" s="29">
        <f ca="1">SUMIFS([1]ЭЭ!R$15:R$42,[1]ЭЭ!$A$15:$A$42,$A102,[1]ЭЭ!$M$15:$M$42,"Всего по тарифу")</f>
        <v>502.39</v>
      </c>
      <c r="T102" s="29">
        <f ca="1">SUMIFS([1]ЭЭ!S$15:S$42,[1]ЭЭ!$A$15:$A$42,$A102,[1]ЭЭ!$M$15:$M$42,"Всего по тарифу")</f>
        <v>532.57000000000005</v>
      </c>
      <c r="U102" s="29">
        <f ca="1">SUMIFS([1]ЭЭ!T$15:T$42,[1]ЭЭ!$A$15:$A$42,$A102,[1]ЭЭ!$M$15:$M$42,"Всего по тарифу")</f>
        <v>559.4</v>
      </c>
      <c r="V102" s="29">
        <f ca="1">SUMIFS([1]ЭЭ!U$15:U$42,[1]ЭЭ!$A$15:$A$42,$A102,[1]ЭЭ!$M$15:$M$42,"Всего по тарифу")</f>
        <v>587.51</v>
      </c>
      <c r="W102" s="29">
        <f ca="1">SUMIFS([1]ЭЭ!V$15:V$42,[1]ЭЭ!$A$15:$A$42,$A102,[1]ЭЭ!$M$15:$M$42,"Всего по тарифу")</f>
        <v>617.02</v>
      </c>
      <c r="X102" s="29">
        <f ca="1">SUMIFS([1]ЭЭ!W$15:W$42,[1]ЭЭ!$A$15:$A$42,$A102,[1]ЭЭ!$M$15:$M$42,"Всего по тарифу")</f>
        <v>647.95000000000005</v>
      </c>
      <c r="Y102" s="29">
        <f ca="1">SUMIFS([1]ЭЭ!X$15:X$42,[1]ЭЭ!$A$15:$A$42,$A102,[1]ЭЭ!$M$15:$M$42,"Всего по тарифу")</f>
        <v>0</v>
      </c>
      <c r="Z102" s="29">
        <f ca="1">SUMIFS([1]ЭЭ!Y$15:Y$42,[1]ЭЭ!$A$15:$A$42,$A102,[1]ЭЭ!$M$15:$M$42,"Всего по тарифу")</f>
        <v>0</v>
      </c>
      <c r="AA102" s="29">
        <f ca="1">SUMIFS([1]ЭЭ!Z$15:Z$42,[1]ЭЭ!$A$15:$A$42,$A102,[1]ЭЭ!$M$15:$M$42,"Всего по тарифу")</f>
        <v>0</v>
      </c>
      <c r="AB102" s="29">
        <f ca="1">SUMIFS([1]ЭЭ!AA$15:AA$42,[1]ЭЭ!$A$15:$A$42,$A102,[1]ЭЭ!$M$15:$M$42,"Всего по тарифу")</f>
        <v>0</v>
      </c>
      <c r="AC102" s="29">
        <f ca="1">SUMIFS([1]ЭЭ!AB$15:AB$42,[1]ЭЭ!$A$15:$A$42,$A102,[1]ЭЭ!$M$15:$M$42,"Всего по тарифу")</f>
        <v>0</v>
      </c>
      <c r="AD102" s="29">
        <f ca="1">SUMIFS([1]ЭЭ!AC$15:AC$42,[1]ЭЭ!$A$15:$A$42,$A102,[1]ЭЭ!$M$15:$M$42,"Всего по тарифу")</f>
        <v>521.79087967920464</v>
      </c>
      <c r="AE102" s="29">
        <f ca="1">SUMIFS([1]ЭЭ!AD$15:AD$42,[1]ЭЭ!$A$15:$A$42,$A102,[1]ЭЭ!$M$15:$M$42,"Всего по тарифу")</f>
        <v>567.70847709097472</v>
      </c>
      <c r="AF102" s="29">
        <f ca="1">SUMIFS([1]ЭЭ!AE$15:AE$42,[1]ЭЭ!$A$15:$A$42,$A102,[1]ЭЭ!$M$15:$M$42,"Всего по тарифу")</f>
        <v>597.22931789970539</v>
      </c>
      <c r="AG102" s="29">
        <f ca="1">SUMIFS([1]ЭЭ!AF$15:AF$42,[1]ЭЭ!$A$15:$A$42,$A102,[1]ЭЭ!$M$15:$M$42,"Всего по тарифу")</f>
        <v>628.28524243049014</v>
      </c>
      <c r="AH102" s="29">
        <f ca="1">SUMIFS([1]ЭЭ!AG$15:AG$42,[1]ЭЭ!$A$15:$A$42,$A102,[1]ЭЭ!$M$15:$M$42,"Всего по тарифу")</f>
        <v>660.95607503687563</v>
      </c>
      <c r="AI102" s="29">
        <f ca="1">SUMIFS([1]ЭЭ!AH$15:AH$42,[1]ЭЭ!$A$15:$A$42,$A102,[1]ЭЭ!$M$15:$M$42,"Всего по тарифу")</f>
        <v>0</v>
      </c>
      <c r="AJ102" s="29">
        <f ca="1">SUMIFS([1]ЭЭ!AI$15:AI$42,[1]ЭЭ!$A$15:$A$42,$A102,[1]ЭЭ!$M$15:$M$42,"Всего по тарифу")</f>
        <v>0</v>
      </c>
      <c r="AK102" s="29">
        <f ca="1">SUMIFS([1]ЭЭ!AJ$15:AJ$42,[1]ЭЭ!$A$15:$A$42,$A102,[1]ЭЭ!$M$15:$M$42,"Всего по тарифу")</f>
        <v>0</v>
      </c>
      <c r="AL102" s="29">
        <f ca="1">SUMIFS([1]ЭЭ!AK$15:AK$42,[1]ЭЭ!$A$15:$A$42,$A102,[1]ЭЭ!$M$15:$M$42,"Всего по тарифу")</f>
        <v>0</v>
      </c>
      <c r="AM102" s="29">
        <f ca="1">SUMIFS([1]ЭЭ!AL$15:AL$42,[1]ЭЭ!$A$15:$A$42,$A102,[1]ЭЭ!$M$15:$M$42,"Всего по тарифу")</f>
        <v>0</v>
      </c>
      <c r="AN102" s="29">
        <f ca="1">IF(S102=0,0,(AD102-S102)/S102*100)</f>
        <v>3.8617169289206896</v>
      </c>
      <c r="AO102" s="29">
        <f t="shared" ca="1" si="21"/>
        <v>8.8000000000000167</v>
      </c>
      <c r="AP102" s="29">
        <f t="shared" ca="1" si="21"/>
        <v>5.1999999999999966</v>
      </c>
      <c r="AQ102" s="29">
        <f t="shared" ca="1" si="21"/>
        <v>5.2000000000000117</v>
      </c>
      <c r="AR102" s="29">
        <f t="shared" ca="1" si="21"/>
        <v>5.2</v>
      </c>
      <c r="AS102" s="29">
        <f t="shared" ca="1" si="21"/>
        <v>-100</v>
      </c>
      <c r="AT102" s="29">
        <f t="shared" ca="1" si="21"/>
        <v>0</v>
      </c>
      <c r="AU102" s="29">
        <f t="shared" ca="1" si="21"/>
        <v>0</v>
      </c>
      <c r="AV102" s="29">
        <f t="shared" ca="1" si="21"/>
        <v>0</v>
      </c>
      <c r="AW102" s="29">
        <f t="shared" ca="1" si="21"/>
        <v>0</v>
      </c>
      <c r="AX102" s="31"/>
      <c r="AY102" s="31"/>
      <c r="AZ102" s="31"/>
    </row>
    <row r="103" spans="1:52" s="56" customFormat="1" ht="22.5" outlineLevel="1" x14ac:dyDescent="0.25">
      <c r="A103" s="23" t="str">
        <f t="shared" si="16"/>
        <v>1</v>
      </c>
      <c r="B103" s="1" t="s">
        <v>310</v>
      </c>
      <c r="C103" s="1"/>
      <c r="D103" s="1" t="s">
        <v>311</v>
      </c>
      <c r="L103" s="57" t="s">
        <v>312</v>
      </c>
      <c r="M103" s="27" t="s">
        <v>313</v>
      </c>
      <c r="N103" s="59" t="s">
        <v>16</v>
      </c>
      <c r="O103" s="29">
        <f>SUMIFS([1]Амортизация!O$15:O$114,[1]Амортизация!$A$15:$A$114,$A103,[1]Амортизация!$M$15:$M$114,"Сумма амортизационных отчислений")</f>
        <v>0</v>
      </c>
      <c r="P103" s="29">
        <f>SUMIFS([1]Амортизация!P$15:P$114,[1]Амортизация!$A$15:$A$114,$A103,[1]Амортизация!$M$15:$M$114,"Сумма амортизационных отчислений")</f>
        <v>0</v>
      </c>
      <c r="Q103" s="29">
        <f>SUMIFS([1]Амортизация!Q$15:Q$114,[1]Амортизация!$A$15:$A$114,$A103,[1]Амортизация!$M$15:$M$114,"Сумма амортизационных отчислений")</f>
        <v>0</v>
      </c>
      <c r="R103" s="29">
        <f t="shared" si="10"/>
        <v>0</v>
      </c>
      <c r="S103" s="29">
        <f>SUMIFS([1]Амортизация!R$15:R$114,[1]Амортизация!$A$15:$A$114,$A103,[1]Амортизация!$M$15:$M$114,"Сумма амортизационных отчислений")</f>
        <v>0</v>
      </c>
      <c r="T103" s="29">
        <f>SUMIFS([1]Амортизация!S$15:S$114,[1]Амортизация!$A$15:$A$114,$A103,[1]Амортизация!$M$15:$M$114,"Сумма амортизационных отчислений")</f>
        <v>0</v>
      </c>
      <c r="U103" s="29">
        <f>SUMIFS([1]Амортизация!T$15:T$114,[1]Амортизация!$A$15:$A$114,$A103,[1]Амортизация!$M$15:$M$114,"Сумма амортизационных отчислений")</f>
        <v>0</v>
      </c>
      <c r="V103" s="29">
        <f>SUMIFS([1]Амортизация!U$15:U$114,[1]Амортизация!$A$15:$A$114,$A103,[1]Амортизация!$M$15:$M$114,"Сумма амортизационных отчислений")</f>
        <v>0</v>
      </c>
      <c r="W103" s="29">
        <f>SUMIFS([1]Амортизация!V$15:V$114,[1]Амортизация!$A$15:$A$114,$A103,[1]Амортизация!$M$15:$M$114,"Сумма амортизационных отчислений")</f>
        <v>0</v>
      </c>
      <c r="X103" s="29">
        <f>SUMIFS([1]Амортизация!W$15:W$114,[1]Амортизация!$A$15:$A$114,$A103,[1]Амортизация!$M$15:$M$114,"Сумма амортизационных отчислений")</f>
        <v>0</v>
      </c>
      <c r="Y103" s="29">
        <f>SUMIFS([1]Амортизация!X$15:X$114,[1]Амортизация!$A$15:$A$114,$A103,[1]Амортизация!$M$15:$M$114,"Сумма амортизационных отчислений")</f>
        <v>0</v>
      </c>
      <c r="Z103" s="29">
        <f>SUMIFS([1]Амортизация!Y$15:Y$114,[1]Амортизация!$A$15:$A$114,$A103,[1]Амортизация!$M$15:$M$114,"Сумма амортизационных отчислений")</f>
        <v>0</v>
      </c>
      <c r="AA103" s="29">
        <f>SUMIFS([1]Амортизация!Z$15:Z$114,[1]Амортизация!$A$15:$A$114,$A103,[1]Амортизация!$M$15:$M$114,"Сумма амортизационных отчислений")</f>
        <v>0</v>
      </c>
      <c r="AB103" s="29">
        <f>SUMIFS([1]Амортизация!AA$15:AA$114,[1]Амортизация!$A$15:$A$114,$A103,[1]Амортизация!$M$15:$M$114,"Сумма амортизационных отчислений")</f>
        <v>0</v>
      </c>
      <c r="AC103" s="29">
        <f>SUMIFS([1]Амортизация!AB$15:AB$114,[1]Амортизация!$A$15:$A$114,$A103,[1]Амортизация!$M$15:$M$114,"Сумма амортизационных отчислений")</f>
        <v>0</v>
      </c>
      <c r="AD103" s="29">
        <f>SUMIFS([1]Амортизация!AC$15:AC$114,[1]Амортизация!$A$15:$A$114,$A103,[1]Амортизация!$M$15:$M$114,"Сумма амортизационных отчислений")</f>
        <v>0</v>
      </c>
      <c r="AE103" s="29">
        <f>SUMIFS([1]Амортизация!AD$15:AD$114,[1]Амортизация!$A$15:$A$114,$A103,[1]Амортизация!$M$15:$M$114,"Сумма амортизационных отчислений")</f>
        <v>0</v>
      </c>
      <c r="AF103" s="29">
        <f>SUMIFS([1]Амортизация!AE$15:AE$114,[1]Амортизация!$A$15:$A$114,$A103,[1]Амортизация!$M$15:$M$114,"Сумма амортизационных отчислений")</f>
        <v>0</v>
      </c>
      <c r="AG103" s="29">
        <f>SUMIFS([1]Амортизация!AF$15:AF$114,[1]Амортизация!$A$15:$A$114,$A103,[1]Амортизация!$M$15:$M$114,"Сумма амортизационных отчислений")</f>
        <v>0</v>
      </c>
      <c r="AH103" s="29">
        <f>SUMIFS([1]Амортизация!AG$15:AG$114,[1]Амортизация!$A$15:$A$114,$A103,[1]Амортизация!$M$15:$M$114,"Сумма амортизационных отчислений")</f>
        <v>0</v>
      </c>
      <c r="AI103" s="29">
        <f>SUMIFS([1]Амортизация!AH$15:AH$114,[1]Амортизация!$A$15:$A$114,$A103,[1]Амортизация!$M$15:$M$114,"Сумма амортизационных отчислений")</f>
        <v>0</v>
      </c>
      <c r="AJ103" s="29">
        <f>SUMIFS([1]Амортизация!AI$15:AI$114,[1]Амортизация!$A$15:$A$114,$A103,[1]Амортизация!$M$15:$M$114,"Сумма амортизационных отчислений")</f>
        <v>0</v>
      </c>
      <c r="AK103" s="29">
        <f>SUMIFS([1]Амортизация!AJ$15:AJ$114,[1]Амортизация!$A$15:$A$114,$A103,[1]Амортизация!$M$15:$M$114,"Сумма амортизационных отчислений")</f>
        <v>0</v>
      </c>
      <c r="AL103" s="29">
        <f>SUMIFS([1]Амортизация!AK$15:AK$114,[1]Амортизация!$A$15:$A$114,$A103,[1]Амортизация!$M$15:$M$114,"Сумма амортизационных отчислений")</f>
        <v>0</v>
      </c>
      <c r="AM103" s="29">
        <f>SUMIFS([1]Амортизация!AL$15:AL$114,[1]Амортизация!$A$15:$A$114,$A103,[1]Амортизация!$M$15:$M$114,"Сумма амортизационных отчислений")</f>
        <v>0</v>
      </c>
      <c r="AN103" s="29">
        <f t="shared" si="18"/>
        <v>0</v>
      </c>
      <c r="AO103" s="29">
        <f t="shared" si="21"/>
        <v>0</v>
      </c>
      <c r="AP103" s="29">
        <f t="shared" si="21"/>
        <v>0</v>
      </c>
      <c r="AQ103" s="29">
        <f t="shared" si="21"/>
        <v>0</v>
      </c>
      <c r="AR103" s="29">
        <f t="shared" si="21"/>
        <v>0</v>
      </c>
      <c r="AS103" s="29">
        <f t="shared" si="21"/>
        <v>0</v>
      </c>
      <c r="AT103" s="29">
        <f t="shared" si="21"/>
        <v>0</v>
      </c>
      <c r="AU103" s="29">
        <f t="shared" si="21"/>
        <v>0</v>
      </c>
      <c r="AV103" s="29">
        <f t="shared" si="21"/>
        <v>0</v>
      </c>
      <c r="AW103" s="29">
        <f t="shared" si="21"/>
        <v>0</v>
      </c>
      <c r="AX103" s="31"/>
      <c r="AY103" s="31"/>
      <c r="AZ103" s="31"/>
    </row>
    <row r="104" spans="1:52" ht="11.25" hidden="1" outlineLevel="1" x14ac:dyDescent="0.25">
      <c r="A104" s="23" t="str">
        <f t="shared" si="16"/>
        <v>1</v>
      </c>
      <c r="D104" s="1" t="s">
        <v>314</v>
      </c>
      <c r="L104" s="34" t="s">
        <v>315</v>
      </c>
      <c r="M104" s="75" t="s">
        <v>316</v>
      </c>
      <c r="N104" s="36" t="s">
        <v>16</v>
      </c>
      <c r="O104" s="49">
        <f>SUMIFS('[1]ИП + источники'!P$17:P$89,'[1]ИП + источники'!$A$17:$A$89,$A104,'[1]ИП + источники'!$M$17:$M$89,"Амортизационные отчисления")+SUMIFS('[1]ИП + источники'!P$17:P$89,'[1]ИП + источники'!$A$17:$A$89,$A104,'[1]ИП + источники'!$M$17:$M$89,"погашение займов и кредитов из амортизации")</f>
        <v>0</v>
      </c>
      <c r="P104" s="49">
        <f>SUMIFS('[1]ИП + источники'!Q$17:Q$89,'[1]ИП + источники'!$A$17:$A$89,$A104,'[1]ИП + источники'!$M$17:$M$89,"Амортизационные отчисления")+SUMIFS('[1]ИП + источники'!Q$17:Q$89,'[1]ИП + источники'!$A$17:$A$89,$A104,'[1]ИП + источники'!$M$17:$M$89,"погашение займов и кредитов из амортизации")</f>
        <v>0</v>
      </c>
      <c r="Q104" s="49">
        <f>SUMIFS('[1]ИП + источники'!R$17:R$89,'[1]ИП + источники'!$A$17:$A$89,$A104,'[1]ИП + источники'!$M$17:$M$89,"Амортизационные отчисления")+SUMIFS('[1]ИП + источники'!R$17:R$89,'[1]ИП + источники'!$A$17:$A$89,$A104,'[1]ИП + источники'!$M$17:$M$89,"погашение займов и кредитов из амортизации")</f>
        <v>0</v>
      </c>
      <c r="R104" s="39">
        <f t="shared" si="10"/>
        <v>0</v>
      </c>
      <c r="S104" s="49">
        <f>SUMIFS('[1]ИП + источники'!T$17:T$89,'[1]ИП + источники'!$A$17:$A$89,$A104,'[1]ИП + источники'!$M$17:$M$89,"Амортизационные отчисления")+SUMIFS('[1]ИП + источники'!T$17:T$89,'[1]ИП + источники'!$A$17:$A$89,$A104,'[1]ИП + источники'!$M$17:$M$89,"погашение займов и кредитов из амортизации")</f>
        <v>0</v>
      </c>
      <c r="T104" s="49">
        <f>SUMIFS('[1]ИП + источники'!U$17:U$89,'[1]ИП + источники'!$A$17:$A$89,$A104,'[1]ИП + источники'!$M$17:$M$89,"Амортизационные отчисления")+SUMIFS('[1]ИП + источники'!U$17:U$89,'[1]ИП + источники'!$A$17:$A$89,$A104,'[1]ИП + источники'!$M$17:$M$89,"погашение займов и кредитов из амортизации")</f>
        <v>0</v>
      </c>
      <c r="U104" s="49">
        <f>SUMIFS('[1]ИП + источники'!V$17:V$89,'[1]ИП + источники'!$A$17:$A$89,$A104,'[1]ИП + источники'!$M$17:$M$89,"Амортизационные отчисления")+SUMIFS('[1]ИП + источники'!V$17:V$89,'[1]ИП + источники'!$A$17:$A$89,$A104,'[1]ИП + источники'!$M$17:$M$89,"погашение займов и кредитов из амортизации")</f>
        <v>0</v>
      </c>
      <c r="V104" s="49">
        <f>SUMIFS('[1]ИП + источники'!W$17:W$89,'[1]ИП + источники'!$A$17:$A$89,$A104,'[1]ИП + источники'!$M$17:$M$89,"Амортизационные отчисления")+SUMIFS('[1]ИП + источники'!W$17:W$89,'[1]ИП + источники'!$A$17:$A$89,$A104,'[1]ИП + источники'!$M$17:$M$89,"погашение займов и кредитов из амортизации")</f>
        <v>0</v>
      </c>
      <c r="W104" s="49">
        <f>SUMIFS('[1]ИП + источники'!X$17:X$89,'[1]ИП + источники'!$A$17:$A$89,$A104,'[1]ИП + источники'!$M$17:$M$89,"Амортизационные отчисления")+SUMIFS('[1]ИП + источники'!X$17:X$89,'[1]ИП + источники'!$A$17:$A$89,$A104,'[1]ИП + источники'!$M$17:$M$89,"погашение займов и кредитов из амортизации")</f>
        <v>0</v>
      </c>
      <c r="X104" s="49">
        <f>SUMIFS('[1]ИП + источники'!Y$17:Y$89,'[1]ИП + источники'!$A$17:$A$89,$A104,'[1]ИП + источники'!$M$17:$M$89,"Амортизационные отчисления")+SUMIFS('[1]ИП + источники'!Y$17:Y$89,'[1]ИП + источники'!$A$17:$A$89,$A104,'[1]ИП + источники'!$M$17:$M$89,"погашение займов и кредитов из амортизации")</f>
        <v>0</v>
      </c>
      <c r="Y104" s="49">
        <f>SUMIFS('[1]ИП + источники'!Z$17:Z$89,'[1]ИП + источники'!$A$17:$A$89,$A104,'[1]ИП + источники'!$M$17:$M$89,"Амортизационные отчисления")+SUMIFS('[1]ИП + источники'!Z$17:Z$89,'[1]ИП + источники'!$A$17:$A$89,$A104,'[1]ИП + источники'!$M$17:$M$89,"погашение займов и кредитов из амортизации")</f>
        <v>0</v>
      </c>
      <c r="Z104" s="49">
        <f>SUMIFS('[1]ИП + источники'!AA$17:AA$89,'[1]ИП + источники'!$A$17:$A$89,$A104,'[1]ИП + источники'!$M$17:$M$89,"Амортизационные отчисления")+SUMIFS('[1]ИП + источники'!AA$17:AA$89,'[1]ИП + источники'!$A$17:$A$89,$A104,'[1]ИП + источники'!$M$17:$M$89,"погашение займов и кредитов из амортизации")</f>
        <v>0</v>
      </c>
      <c r="AA104" s="49">
        <f>SUMIFS('[1]ИП + источники'!AB$17:AB$89,'[1]ИП + источники'!$A$17:$A$89,$A104,'[1]ИП + источники'!$M$17:$M$89,"Амортизационные отчисления")+SUMIFS('[1]ИП + источники'!AB$17:AB$89,'[1]ИП + источники'!$A$17:$A$89,$A104,'[1]ИП + источники'!$M$17:$M$89,"погашение займов и кредитов из амортизации")</f>
        <v>0</v>
      </c>
      <c r="AB104" s="49">
        <f>SUMIFS('[1]ИП + источники'!AC$17:AC$89,'[1]ИП + источники'!$A$17:$A$89,$A104,'[1]ИП + источники'!$M$17:$M$89,"Амортизационные отчисления")+SUMIFS('[1]ИП + источники'!AC$17:AC$89,'[1]ИП + источники'!$A$17:$A$89,$A104,'[1]ИП + источники'!$M$17:$M$89,"погашение займов и кредитов из амортизации")</f>
        <v>0</v>
      </c>
      <c r="AC104" s="49">
        <f>SUMIFS('[1]ИП + источники'!AD$17:AD$89,'[1]ИП + источники'!$A$17:$A$89,$A104,'[1]ИП + источники'!$M$17:$M$89,"Амортизационные отчисления")+SUMIFS('[1]ИП + источники'!AD$17:AD$89,'[1]ИП + источники'!$A$17:$A$89,$A104,'[1]ИП + источники'!$M$17:$M$89,"погашение займов и кредитов из амортизации")</f>
        <v>0</v>
      </c>
      <c r="AD104" s="49">
        <f>SUMIFS('[1]ИП + источники'!AE$17:AE$89,'[1]ИП + источники'!$A$17:$A$89,$A104,'[1]ИП + источники'!$M$17:$M$89,"Амортизационные отчисления")+SUMIFS('[1]ИП + источники'!AE$17:AE$89,'[1]ИП + источники'!$A$17:$A$89,$A104,'[1]ИП + источники'!$M$17:$M$89,"погашение займов и кредитов из амортизации")</f>
        <v>0</v>
      </c>
      <c r="AE104" s="49">
        <f>SUMIFS('[1]ИП + источники'!AF$17:AF$89,'[1]ИП + источники'!$A$17:$A$89,$A104,'[1]ИП + источники'!$M$17:$M$89,"Амортизационные отчисления")+SUMIFS('[1]ИП + источники'!AF$17:AF$89,'[1]ИП + источники'!$A$17:$A$89,$A104,'[1]ИП + источники'!$M$17:$M$89,"погашение займов и кредитов из амортизации")</f>
        <v>0</v>
      </c>
      <c r="AF104" s="49">
        <f>SUMIFS('[1]ИП + источники'!AG$17:AG$89,'[1]ИП + источники'!$A$17:$A$89,$A104,'[1]ИП + источники'!$M$17:$M$89,"Амортизационные отчисления")+SUMIFS('[1]ИП + источники'!AG$17:AG$89,'[1]ИП + источники'!$A$17:$A$89,$A104,'[1]ИП + источники'!$M$17:$M$89,"погашение займов и кредитов из амортизации")</f>
        <v>0</v>
      </c>
      <c r="AG104" s="49">
        <f>SUMIFS('[1]ИП + источники'!AH$17:AH$89,'[1]ИП + источники'!$A$17:$A$89,$A104,'[1]ИП + источники'!$M$17:$M$89,"Амортизационные отчисления")+SUMIFS('[1]ИП + источники'!AH$17:AH$89,'[1]ИП + источники'!$A$17:$A$89,$A104,'[1]ИП + источники'!$M$17:$M$89,"погашение займов и кредитов из амортизации")</f>
        <v>0</v>
      </c>
      <c r="AH104" s="49">
        <f>SUMIFS('[1]ИП + источники'!AI$17:AI$89,'[1]ИП + источники'!$A$17:$A$89,$A104,'[1]ИП + источники'!$M$17:$M$89,"Амортизационные отчисления")+SUMIFS('[1]ИП + источники'!AI$17:AI$89,'[1]ИП + источники'!$A$17:$A$89,$A104,'[1]ИП + источники'!$M$17:$M$89,"погашение займов и кредитов из амортизации")</f>
        <v>0</v>
      </c>
      <c r="AI104" s="49">
        <f>SUMIFS('[1]ИП + источники'!AJ$17:AJ$89,'[1]ИП + источники'!$A$17:$A$89,$A104,'[1]ИП + источники'!$M$17:$M$89,"Амортизационные отчисления")+SUMIFS('[1]ИП + источники'!AJ$17:AJ$89,'[1]ИП + источники'!$A$17:$A$89,$A104,'[1]ИП + источники'!$M$17:$M$89,"погашение займов и кредитов из амортизации")</f>
        <v>0</v>
      </c>
      <c r="AJ104" s="49">
        <f>SUMIFS('[1]ИП + источники'!AK$17:AK$89,'[1]ИП + источники'!$A$17:$A$89,$A104,'[1]ИП + источники'!$M$17:$M$89,"Амортизационные отчисления")+SUMIFS('[1]ИП + источники'!AK$17:AK$89,'[1]ИП + источники'!$A$17:$A$89,$A104,'[1]ИП + источники'!$M$17:$M$89,"погашение займов и кредитов из амортизации")</f>
        <v>0</v>
      </c>
      <c r="AK104" s="49">
        <f>SUMIFS('[1]ИП + источники'!AL$17:AL$89,'[1]ИП + источники'!$A$17:$A$89,$A104,'[1]ИП + источники'!$M$17:$M$89,"Амортизационные отчисления")+SUMIFS('[1]ИП + источники'!AL$17:AL$89,'[1]ИП + источники'!$A$17:$A$89,$A104,'[1]ИП + источники'!$M$17:$M$89,"погашение займов и кредитов из амортизации")</f>
        <v>0</v>
      </c>
      <c r="AL104" s="49">
        <f>SUMIFS('[1]ИП + источники'!AM$17:AM$89,'[1]ИП + источники'!$A$17:$A$89,$A104,'[1]ИП + источники'!$M$17:$M$89,"Амортизационные отчисления")+SUMIFS('[1]ИП + источники'!AM$17:AM$89,'[1]ИП + источники'!$A$17:$A$89,$A104,'[1]ИП + источники'!$M$17:$M$89,"погашение займов и кредитов из амортизации")</f>
        <v>0</v>
      </c>
      <c r="AM104" s="49">
        <f>SUMIFS('[1]ИП + источники'!AN$17:AN$89,'[1]ИП + источники'!$A$17:$A$89,$A104,'[1]ИП + источники'!$M$17:$M$89,"Амортизационные отчисления")+SUMIFS('[1]ИП + источники'!AN$17:AN$89,'[1]ИП + источники'!$A$17:$A$89,$A104,'[1]ИП + источники'!$M$17:$M$89,"погашение займов и кредитов из амортизации")</f>
        <v>0</v>
      </c>
      <c r="AN104" s="39">
        <f t="shared" si="18"/>
        <v>0</v>
      </c>
      <c r="AO104" s="39">
        <f t="shared" si="21"/>
        <v>0</v>
      </c>
      <c r="AP104" s="39">
        <f t="shared" si="21"/>
        <v>0</v>
      </c>
      <c r="AQ104" s="39">
        <f t="shared" si="21"/>
        <v>0</v>
      </c>
      <c r="AR104" s="39">
        <f t="shared" si="21"/>
        <v>0</v>
      </c>
      <c r="AS104" s="39">
        <f t="shared" si="21"/>
        <v>0</v>
      </c>
      <c r="AT104" s="39">
        <f t="shared" si="21"/>
        <v>0</v>
      </c>
      <c r="AU104" s="39">
        <f t="shared" si="21"/>
        <v>0</v>
      </c>
      <c r="AV104" s="39">
        <f t="shared" si="21"/>
        <v>0</v>
      </c>
      <c r="AW104" s="39">
        <f t="shared" si="21"/>
        <v>0</v>
      </c>
      <c r="AX104" s="31"/>
      <c r="AY104" s="31"/>
      <c r="AZ104" s="31"/>
    </row>
    <row r="105" spans="1:52" s="56" customFormat="1" ht="11.25" outlineLevel="1" x14ac:dyDescent="0.25">
      <c r="A105" s="23" t="str">
        <f t="shared" si="16"/>
        <v>1</v>
      </c>
      <c r="B105" s="1" t="s">
        <v>317</v>
      </c>
      <c r="C105" s="1"/>
      <c r="D105" s="1" t="s">
        <v>318</v>
      </c>
      <c r="L105" s="57" t="s">
        <v>319</v>
      </c>
      <c r="M105" s="76" t="s">
        <v>317</v>
      </c>
      <c r="N105" s="28" t="s">
        <v>16</v>
      </c>
      <c r="O105" s="60">
        <f>O106+O107+O108+O109</f>
        <v>0</v>
      </c>
      <c r="P105" s="60">
        <f t="shared" ref="P105:AM105" si="22">P106+P107+P108+P109</f>
        <v>0</v>
      </c>
      <c r="Q105" s="60">
        <f t="shared" si="22"/>
        <v>0</v>
      </c>
      <c r="R105" s="60">
        <f t="shared" si="10"/>
        <v>0</v>
      </c>
      <c r="S105" s="60">
        <f t="shared" si="22"/>
        <v>0</v>
      </c>
      <c r="T105" s="60">
        <f t="shared" si="22"/>
        <v>0</v>
      </c>
      <c r="U105" s="60">
        <f t="shared" si="22"/>
        <v>0</v>
      </c>
      <c r="V105" s="60">
        <f t="shared" si="22"/>
        <v>0</v>
      </c>
      <c r="W105" s="60">
        <f t="shared" si="22"/>
        <v>0</v>
      </c>
      <c r="X105" s="60">
        <f t="shared" si="22"/>
        <v>0</v>
      </c>
      <c r="Y105" s="60">
        <f t="shared" si="22"/>
        <v>0</v>
      </c>
      <c r="Z105" s="60">
        <f t="shared" si="22"/>
        <v>0</v>
      </c>
      <c r="AA105" s="60">
        <f t="shared" si="22"/>
        <v>0</v>
      </c>
      <c r="AB105" s="60">
        <f t="shared" si="22"/>
        <v>0</v>
      </c>
      <c r="AC105" s="60">
        <f t="shared" si="22"/>
        <v>0</v>
      </c>
      <c r="AD105" s="60">
        <f t="shared" si="22"/>
        <v>0</v>
      </c>
      <c r="AE105" s="60">
        <f t="shared" si="22"/>
        <v>0</v>
      </c>
      <c r="AF105" s="60">
        <f t="shared" si="22"/>
        <v>0</v>
      </c>
      <c r="AG105" s="60">
        <f t="shared" si="22"/>
        <v>0</v>
      </c>
      <c r="AH105" s="60">
        <f t="shared" si="22"/>
        <v>0</v>
      </c>
      <c r="AI105" s="60">
        <f t="shared" si="22"/>
        <v>0</v>
      </c>
      <c r="AJ105" s="60">
        <f t="shared" si="22"/>
        <v>0</v>
      </c>
      <c r="AK105" s="60">
        <f t="shared" si="22"/>
        <v>0</v>
      </c>
      <c r="AL105" s="60">
        <f t="shared" si="22"/>
        <v>0</v>
      </c>
      <c r="AM105" s="60">
        <f t="shared" si="22"/>
        <v>0</v>
      </c>
      <c r="AN105" s="29">
        <f t="shared" si="18"/>
        <v>0</v>
      </c>
      <c r="AO105" s="29">
        <f t="shared" si="21"/>
        <v>0</v>
      </c>
      <c r="AP105" s="29">
        <f t="shared" si="21"/>
        <v>0</v>
      </c>
      <c r="AQ105" s="29">
        <f t="shared" si="21"/>
        <v>0</v>
      </c>
      <c r="AR105" s="29">
        <f t="shared" si="21"/>
        <v>0</v>
      </c>
      <c r="AS105" s="29">
        <f t="shared" si="21"/>
        <v>0</v>
      </c>
      <c r="AT105" s="29">
        <f t="shared" si="21"/>
        <v>0</v>
      </c>
      <c r="AU105" s="29">
        <f t="shared" si="21"/>
        <v>0</v>
      </c>
      <c r="AV105" s="29">
        <f t="shared" si="21"/>
        <v>0</v>
      </c>
      <c r="AW105" s="29">
        <f t="shared" si="21"/>
        <v>0</v>
      </c>
      <c r="AX105" s="31"/>
      <c r="AY105" s="31"/>
      <c r="AZ105" s="31"/>
    </row>
    <row r="106" spans="1:52" ht="11.25" hidden="1" outlineLevel="1" x14ac:dyDescent="0.25">
      <c r="A106" s="23" t="str">
        <f t="shared" si="16"/>
        <v>1</v>
      </c>
      <c r="D106" s="1" t="s">
        <v>320</v>
      </c>
      <c r="L106" s="34" t="s">
        <v>321</v>
      </c>
      <c r="M106" s="35" t="s">
        <v>322</v>
      </c>
      <c r="N106" s="36" t="s">
        <v>16</v>
      </c>
      <c r="O106" s="77">
        <f>SUMIFS('[1]ИП + источники'!P$15:P$89,'[1]ИП + источники'!$A$15:$A$89,$A106,'[1]ИП + источники'!$M$15:$M$89,"погашение займов и кредитов из нормативной прибыли")</f>
        <v>0</v>
      </c>
      <c r="P106" s="77">
        <f>SUMIFS('[1]ИП + источники'!Q$15:Q$89,'[1]ИП + источники'!$A$15:$A$89,$A106,'[1]ИП + источники'!$M$15:$M$89,"погашение займов и кредитов из нормативной прибыли")</f>
        <v>0</v>
      </c>
      <c r="Q106" s="77">
        <f>SUMIFS('[1]ИП + источники'!R$15:R$89,'[1]ИП + источники'!$A$15:$A$89,$A106,'[1]ИП + источники'!$M$15:$M$89,"погашение займов и кредитов из нормативной прибыли")</f>
        <v>0</v>
      </c>
      <c r="R106" s="39">
        <f t="shared" si="10"/>
        <v>0</v>
      </c>
      <c r="S106" s="77">
        <f>SUMIFS('[1]ИП + источники'!T$15:T$89,'[1]ИП + источники'!$A$15:$A$89,$A106,'[1]ИП + источники'!$M$15:$M$89,"погашение займов и кредитов из нормативной прибыли")</f>
        <v>0</v>
      </c>
      <c r="T106" s="77">
        <f>SUMIFS('[1]ИП + источники'!U$15:U$89,'[1]ИП + источники'!$A$15:$A$89,$A106,'[1]ИП + источники'!$M$15:$M$89,"погашение займов и кредитов из нормативной прибыли")</f>
        <v>0</v>
      </c>
      <c r="U106" s="77">
        <f>SUMIFS('[1]ИП + источники'!V$15:V$89,'[1]ИП + источники'!$A$15:$A$89,$A106,'[1]ИП + источники'!$M$15:$M$89,"погашение займов и кредитов из нормативной прибыли")</f>
        <v>0</v>
      </c>
      <c r="V106" s="77">
        <f>SUMIFS('[1]ИП + источники'!W$15:W$89,'[1]ИП + источники'!$A$15:$A$89,$A106,'[1]ИП + источники'!$M$15:$M$89,"погашение займов и кредитов из нормативной прибыли")</f>
        <v>0</v>
      </c>
      <c r="W106" s="77">
        <f>SUMIFS('[1]ИП + источники'!X$15:X$89,'[1]ИП + источники'!$A$15:$A$89,$A106,'[1]ИП + источники'!$M$15:$M$89,"погашение займов и кредитов из нормативной прибыли")</f>
        <v>0</v>
      </c>
      <c r="X106" s="77">
        <f>SUMIFS('[1]ИП + источники'!Y$15:Y$89,'[1]ИП + источники'!$A$15:$A$89,$A106,'[1]ИП + источники'!$M$15:$M$89,"погашение займов и кредитов из нормативной прибыли")</f>
        <v>0</v>
      </c>
      <c r="Y106" s="77">
        <f>SUMIFS('[1]ИП + источники'!Z$15:Z$89,'[1]ИП + источники'!$A$15:$A$89,$A106,'[1]ИП + источники'!$M$15:$M$89,"погашение займов и кредитов из нормативной прибыли")</f>
        <v>0</v>
      </c>
      <c r="Z106" s="77">
        <f>SUMIFS('[1]ИП + источники'!AA$15:AA$89,'[1]ИП + источники'!$A$15:$A$89,$A106,'[1]ИП + источники'!$M$15:$M$89,"погашение займов и кредитов из нормативной прибыли")</f>
        <v>0</v>
      </c>
      <c r="AA106" s="77">
        <f>SUMIFS('[1]ИП + источники'!AB$15:AB$89,'[1]ИП + источники'!$A$15:$A$89,$A106,'[1]ИП + источники'!$M$15:$M$89,"погашение займов и кредитов из нормативной прибыли")</f>
        <v>0</v>
      </c>
      <c r="AB106" s="77">
        <f>SUMIFS('[1]ИП + источники'!AC$15:AC$89,'[1]ИП + источники'!$A$15:$A$89,$A106,'[1]ИП + источники'!$M$15:$M$89,"погашение займов и кредитов из нормативной прибыли")</f>
        <v>0</v>
      </c>
      <c r="AC106" s="77">
        <f>SUMIFS('[1]ИП + источники'!AD$15:AD$89,'[1]ИП + источники'!$A$15:$A$89,$A106,'[1]ИП + источники'!$M$15:$M$89,"погашение займов и кредитов из нормативной прибыли")</f>
        <v>0</v>
      </c>
      <c r="AD106" s="77">
        <f>SUMIFS('[1]ИП + источники'!AE$15:AE$89,'[1]ИП + источники'!$A$15:$A$89,$A106,'[1]ИП + источники'!$M$15:$M$89,"погашение займов и кредитов из нормативной прибыли")</f>
        <v>0</v>
      </c>
      <c r="AE106" s="77">
        <f>SUMIFS('[1]ИП + источники'!AF$15:AF$89,'[1]ИП + источники'!$A$15:$A$89,$A106,'[1]ИП + источники'!$M$15:$M$89,"погашение займов и кредитов из нормативной прибыли")</f>
        <v>0</v>
      </c>
      <c r="AF106" s="77">
        <f>SUMIFS('[1]ИП + источники'!AG$15:AG$89,'[1]ИП + источники'!$A$15:$A$89,$A106,'[1]ИП + источники'!$M$15:$M$89,"погашение займов и кредитов из нормативной прибыли")</f>
        <v>0</v>
      </c>
      <c r="AG106" s="77">
        <f>SUMIFS('[1]ИП + источники'!AH$15:AH$89,'[1]ИП + источники'!$A$15:$A$89,$A106,'[1]ИП + источники'!$M$15:$M$89,"погашение займов и кредитов из нормативной прибыли")</f>
        <v>0</v>
      </c>
      <c r="AH106" s="77">
        <f>SUMIFS('[1]ИП + источники'!AI$15:AI$89,'[1]ИП + источники'!$A$15:$A$89,$A106,'[1]ИП + источники'!$M$15:$M$89,"погашение займов и кредитов из нормативной прибыли")</f>
        <v>0</v>
      </c>
      <c r="AI106" s="77">
        <f>SUMIFS('[1]ИП + источники'!AJ$15:AJ$89,'[1]ИП + источники'!$A$15:$A$89,$A106,'[1]ИП + источники'!$M$15:$M$89,"погашение займов и кредитов из нормативной прибыли")</f>
        <v>0</v>
      </c>
      <c r="AJ106" s="77">
        <f>SUMIFS('[1]ИП + источники'!AK$15:AK$89,'[1]ИП + источники'!$A$15:$A$89,$A106,'[1]ИП + источники'!$M$15:$M$89,"погашение займов и кредитов из нормативной прибыли")</f>
        <v>0</v>
      </c>
      <c r="AK106" s="77">
        <f>SUMIFS('[1]ИП + источники'!AL$15:AL$89,'[1]ИП + источники'!$A$15:$A$89,$A106,'[1]ИП + источники'!$M$15:$M$89,"погашение займов и кредитов из нормативной прибыли")</f>
        <v>0</v>
      </c>
      <c r="AL106" s="77">
        <f>SUMIFS('[1]ИП + источники'!AM$15:AM$89,'[1]ИП + источники'!$A$15:$A$89,$A106,'[1]ИП + источники'!$M$15:$M$89,"погашение займов и кредитов из нормативной прибыли")</f>
        <v>0</v>
      </c>
      <c r="AM106" s="77">
        <f>SUMIFS('[1]ИП + источники'!AN$15:AN$89,'[1]ИП + источники'!$A$15:$A$89,$A106,'[1]ИП + источники'!$M$15:$M$89,"погашение займов и кредитов из нормативной прибыли")</f>
        <v>0</v>
      </c>
      <c r="AN106" s="39">
        <f t="shared" si="18"/>
        <v>0</v>
      </c>
      <c r="AO106" s="39">
        <f t="shared" si="21"/>
        <v>0</v>
      </c>
      <c r="AP106" s="39">
        <f t="shared" si="21"/>
        <v>0</v>
      </c>
      <c r="AQ106" s="39">
        <f t="shared" si="21"/>
        <v>0</v>
      </c>
      <c r="AR106" s="39">
        <f t="shared" si="21"/>
        <v>0</v>
      </c>
      <c r="AS106" s="39">
        <f t="shared" si="21"/>
        <v>0</v>
      </c>
      <c r="AT106" s="39">
        <f t="shared" si="21"/>
        <v>0</v>
      </c>
      <c r="AU106" s="39">
        <f t="shared" si="21"/>
        <v>0</v>
      </c>
      <c r="AV106" s="39">
        <f t="shared" si="21"/>
        <v>0</v>
      </c>
      <c r="AW106" s="39">
        <f t="shared" si="21"/>
        <v>0</v>
      </c>
      <c r="AX106" s="31"/>
      <c r="AY106" s="31"/>
      <c r="AZ106" s="31"/>
    </row>
    <row r="107" spans="1:52" ht="11.25" hidden="1" outlineLevel="1" x14ac:dyDescent="0.25">
      <c r="A107" s="23" t="str">
        <f t="shared" si="16"/>
        <v>1</v>
      </c>
      <c r="D107" s="1" t="s">
        <v>323</v>
      </c>
      <c r="L107" s="34" t="s">
        <v>324</v>
      </c>
      <c r="M107" s="35" t="s">
        <v>325</v>
      </c>
      <c r="N107" s="36" t="s">
        <v>16</v>
      </c>
      <c r="O107" s="77">
        <f>SUMIFS('[1]ИП + источники'!P$15:P$89,'[1]ИП + источники'!$A$15:$A$89,$A107,'[1]ИП + источники'!$M$15:$M$89,"уплата процентов по кредитам из нормативной прибыли")</f>
        <v>0</v>
      </c>
      <c r="P107" s="77">
        <f>SUMIFS('[1]ИП + источники'!Q$15:Q$89,'[1]ИП + источники'!$A$15:$A$89,$A107,'[1]ИП + источники'!$M$15:$M$89,"уплата процентов по кредитам из нормативной прибыли")</f>
        <v>0</v>
      </c>
      <c r="Q107" s="77">
        <f>SUMIFS('[1]ИП + источники'!R$15:R$89,'[1]ИП + источники'!$A$15:$A$89,$A107,'[1]ИП + источники'!$M$15:$M$89,"уплата процентов по кредитам из нормативной прибыли")</f>
        <v>0</v>
      </c>
      <c r="R107" s="39">
        <f t="shared" si="10"/>
        <v>0</v>
      </c>
      <c r="S107" s="77">
        <f>SUMIFS('[1]ИП + источники'!T$15:T$89,'[1]ИП + источники'!$A$15:$A$89,$A107,'[1]ИП + источники'!$M$15:$M$89,"уплата процентов по кредитам из нормативной прибыли")</f>
        <v>0</v>
      </c>
      <c r="T107" s="77">
        <f>SUMIFS('[1]ИП + источники'!U$15:U$89,'[1]ИП + источники'!$A$15:$A$89,$A107,'[1]ИП + источники'!$M$15:$M$89,"уплата процентов по кредитам из нормативной прибыли")</f>
        <v>0</v>
      </c>
      <c r="U107" s="77">
        <f>SUMIFS('[1]ИП + источники'!V$15:V$89,'[1]ИП + источники'!$A$15:$A$89,$A107,'[1]ИП + источники'!$M$15:$M$89,"уплата процентов по кредитам из нормативной прибыли")</f>
        <v>0</v>
      </c>
      <c r="V107" s="77">
        <f>SUMIFS('[1]ИП + источники'!W$15:W$89,'[1]ИП + источники'!$A$15:$A$89,$A107,'[1]ИП + источники'!$M$15:$M$89,"уплата процентов по кредитам из нормативной прибыли")</f>
        <v>0</v>
      </c>
      <c r="W107" s="77">
        <f>SUMIFS('[1]ИП + источники'!X$15:X$89,'[1]ИП + источники'!$A$15:$A$89,$A107,'[1]ИП + источники'!$M$15:$M$89,"уплата процентов по кредитам из нормативной прибыли")</f>
        <v>0</v>
      </c>
      <c r="X107" s="77">
        <f>SUMIFS('[1]ИП + источники'!Y$15:Y$89,'[1]ИП + источники'!$A$15:$A$89,$A107,'[1]ИП + источники'!$M$15:$M$89,"уплата процентов по кредитам из нормативной прибыли")</f>
        <v>0</v>
      </c>
      <c r="Y107" s="77">
        <f>SUMIFS('[1]ИП + источники'!Z$15:Z$89,'[1]ИП + источники'!$A$15:$A$89,$A107,'[1]ИП + источники'!$M$15:$M$89,"уплата процентов по кредитам из нормативной прибыли")</f>
        <v>0</v>
      </c>
      <c r="Z107" s="77">
        <f>SUMIFS('[1]ИП + источники'!AA$15:AA$89,'[1]ИП + источники'!$A$15:$A$89,$A107,'[1]ИП + источники'!$M$15:$M$89,"уплата процентов по кредитам из нормативной прибыли")</f>
        <v>0</v>
      </c>
      <c r="AA107" s="77">
        <f>SUMIFS('[1]ИП + источники'!AB$15:AB$89,'[1]ИП + источники'!$A$15:$A$89,$A107,'[1]ИП + источники'!$M$15:$M$89,"уплата процентов по кредитам из нормативной прибыли")</f>
        <v>0</v>
      </c>
      <c r="AB107" s="77">
        <f>SUMIFS('[1]ИП + источники'!AC$15:AC$89,'[1]ИП + источники'!$A$15:$A$89,$A107,'[1]ИП + источники'!$M$15:$M$89,"уплата процентов по кредитам из нормативной прибыли")</f>
        <v>0</v>
      </c>
      <c r="AC107" s="77">
        <f>SUMIFS('[1]ИП + источники'!AD$15:AD$89,'[1]ИП + источники'!$A$15:$A$89,$A107,'[1]ИП + источники'!$M$15:$M$89,"уплата процентов по кредитам из нормативной прибыли")</f>
        <v>0</v>
      </c>
      <c r="AD107" s="77">
        <f>SUMIFS('[1]ИП + источники'!AE$15:AE$89,'[1]ИП + источники'!$A$15:$A$89,$A107,'[1]ИП + источники'!$M$15:$M$89,"уплата процентов по кредитам из нормативной прибыли")</f>
        <v>0</v>
      </c>
      <c r="AE107" s="77">
        <f>SUMIFS('[1]ИП + источники'!AF$15:AF$89,'[1]ИП + источники'!$A$15:$A$89,$A107,'[1]ИП + источники'!$M$15:$M$89,"уплата процентов по кредитам из нормативной прибыли")</f>
        <v>0</v>
      </c>
      <c r="AF107" s="77">
        <f>SUMIFS('[1]ИП + источники'!AG$15:AG$89,'[1]ИП + источники'!$A$15:$A$89,$A107,'[1]ИП + источники'!$M$15:$M$89,"уплата процентов по кредитам из нормативной прибыли")</f>
        <v>0</v>
      </c>
      <c r="AG107" s="77">
        <f>SUMIFS('[1]ИП + источники'!AH$15:AH$89,'[1]ИП + источники'!$A$15:$A$89,$A107,'[1]ИП + источники'!$M$15:$M$89,"уплата процентов по кредитам из нормативной прибыли")</f>
        <v>0</v>
      </c>
      <c r="AH107" s="77">
        <f>SUMIFS('[1]ИП + источники'!AI$15:AI$89,'[1]ИП + источники'!$A$15:$A$89,$A107,'[1]ИП + источники'!$M$15:$M$89,"уплата процентов по кредитам из нормативной прибыли")</f>
        <v>0</v>
      </c>
      <c r="AI107" s="77">
        <f>SUMIFS('[1]ИП + источники'!AJ$15:AJ$89,'[1]ИП + источники'!$A$15:$A$89,$A107,'[1]ИП + источники'!$M$15:$M$89,"уплата процентов по кредитам из нормативной прибыли")</f>
        <v>0</v>
      </c>
      <c r="AJ107" s="77">
        <f>SUMIFS('[1]ИП + источники'!AK$15:AK$89,'[1]ИП + источники'!$A$15:$A$89,$A107,'[1]ИП + источники'!$M$15:$M$89,"уплата процентов по кредитам из нормативной прибыли")</f>
        <v>0</v>
      </c>
      <c r="AK107" s="77">
        <f>SUMIFS('[1]ИП + источники'!AL$15:AL$89,'[1]ИП + источники'!$A$15:$A$89,$A107,'[1]ИП + источники'!$M$15:$M$89,"уплата процентов по кредитам из нормативной прибыли")</f>
        <v>0</v>
      </c>
      <c r="AL107" s="77">
        <f>SUMIFS('[1]ИП + источники'!AM$15:AM$89,'[1]ИП + источники'!$A$15:$A$89,$A107,'[1]ИП + источники'!$M$15:$M$89,"уплата процентов по кредитам из нормативной прибыли")</f>
        <v>0</v>
      </c>
      <c r="AM107" s="77">
        <f>SUMIFS('[1]ИП + источники'!AN$15:AN$89,'[1]ИП + источники'!$A$15:$A$89,$A107,'[1]ИП + источники'!$M$15:$M$89,"уплата процентов по кредитам из нормативной прибыли")</f>
        <v>0</v>
      </c>
      <c r="AN107" s="39">
        <f t="shared" si="18"/>
        <v>0</v>
      </c>
      <c r="AO107" s="39">
        <f t="shared" si="21"/>
        <v>0</v>
      </c>
      <c r="AP107" s="39">
        <f t="shared" si="21"/>
        <v>0</v>
      </c>
      <c r="AQ107" s="39">
        <f t="shared" si="21"/>
        <v>0</v>
      </c>
      <c r="AR107" s="39">
        <f t="shared" si="21"/>
        <v>0</v>
      </c>
      <c r="AS107" s="39">
        <f t="shared" si="21"/>
        <v>0</v>
      </c>
      <c r="AT107" s="39">
        <f t="shared" si="21"/>
        <v>0</v>
      </c>
      <c r="AU107" s="39">
        <f t="shared" si="21"/>
        <v>0</v>
      </c>
      <c r="AV107" s="39">
        <f t="shared" si="21"/>
        <v>0</v>
      </c>
      <c r="AW107" s="39">
        <f t="shared" si="21"/>
        <v>0</v>
      </c>
      <c r="AX107" s="31"/>
      <c r="AY107" s="31"/>
      <c r="AZ107" s="31"/>
    </row>
    <row r="108" spans="1:52" ht="11.25" hidden="1" outlineLevel="1" x14ac:dyDescent="0.25">
      <c r="A108" s="23" t="str">
        <f t="shared" si="16"/>
        <v>1</v>
      </c>
      <c r="D108" s="1" t="s">
        <v>326</v>
      </c>
      <c r="L108" s="34" t="s">
        <v>327</v>
      </c>
      <c r="M108" s="35" t="s">
        <v>328</v>
      </c>
      <c r="N108" s="36" t="s">
        <v>16</v>
      </c>
      <c r="O108" s="77">
        <f>SUMIFS('[1]ИП + источники'!P$15:P$89,'[1]ИП + источники'!$A$15:$A$89,$A108,'[1]ИП + источники'!$M$15:$M$89,"Прибыль на капвложения")</f>
        <v>0</v>
      </c>
      <c r="P108" s="77">
        <f>SUMIFS('[1]ИП + источники'!Q$15:Q$89,'[1]ИП + источники'!$A$15:$A$89,$A108,'[1]ИП + источники'!$M$15:$M$89,"Прибыль на капвложения")</f>
        <v>0</v>
      </c>
      <c r="Q108" s="77">
        <f>SUMIFS('[1]ИП + источники'!R$15:R$89,'[1]ИП + источники'!$A$15:$A$89,$A108,'[1]ИП + источники'!$M$15:$M$89,"Прибыль на капвложения")</f>
        <v>0</v>
      </c>
      <c r="R108" s="39">
        <f t="shared" si="10"/>
        <v>0</v>
      </c>
      <c r="S108" s="77">
        <f>SUMIFS('[1]ИП + источники'!T$15:T$89,'[1]ИП + источники'!$A$15:$A$89,$A108,'[1]ИП + источники'!$M$15:$M$89,"Прибыль на капвложения")</f>
        <v>0</v>
      </c>
      <c r="T108" s="77">
        <f>SUMIFS('[1]ИП + источники'!U$15:U$89,'[1]ИП + источники'!$A$15:$A$89,$A108,'[1]ИП + источники'!$M$15:$M$89,"Прибыль на капвложения")</f>
        <v>0</v>
      </c>
      <c r="U108" s="77">
        <f>SUMIFS('[1]ИП + источники'!V$15:V$89,'[1]ИП + источники'!$A$15:$A$89,$A108,'[1]ИП + источники'!$M$15:$M$89,"Прибыль на капвложения")</f>
        <v>0</v>
      </c>
      <c r="V108" s="77">
        <f>SUMIFS('[1]ИП + источники'!W$15:W$89,'[1]ИП + источники'!$A$15:$A$89,$A108,'[1]ИП + источники'!$M$15:$M$89,"Прибыль на капвложения")</f>
        <v>0</v>
      </c>
      <c r="W108" s="77">
        <f>SUMIFS('[1]ИП + источники'!X$15:X$89,'[1]ИП + источники'!$A$15:$A$89,$A108,'[1]ИП + источники'!$M$15:$M$89,"Прибыль на капвложения")</f>
        <v>0</v>
      </c>
      <c r="X108" s="77">
        <f>SUMIFS('[1]ИП + источники'!Y$15:Y$89,'[1]ИП + источники'!$A$15:$A$89,$A108,'[1]ИП + источники'!$M$15:$M$89,"Прибыль на капвложения")</f>
        <v>0</v>
      </c>
      <c r="Y108" s="77">
        <f>SUMIFS('[1]ИП + источники'!Z$15:Z$89,'[1]ИП + источники'!$A$15:$A$89,$A108,'[1]ИП + источники'!$M$15:$M$89,"Прибыль на капвложения")</f>
        <v>0</v>
      </c>
      <c r="Z108" s="77">
        <f>SUMIFS('[1]ИП + источники'!AA$15:AA$89,'[1]ИП + источники'!$A$15:$A$89,$A108,'[1]ИП + источники'!$M$15:$M$89,"Прибыль на капвложения")</f>
        <v>0</v>
      </c>
      <c r="AA108" s="77">
        <f>SUMIFS('[1]ИП + источники'!AB$15:AB$89,'[1]ИП + источники'!$A$15:$A$89,$A108,'[1]ИП + источники'!$M$15:$M$89,"Прибыль на капвложения")</f>
        <v>0</v>
      </c>
      <c r="AB108" s="77">
        <f>SUMIFS('[1]ИП + источники'!AC$15:AC$89,'[1]ИП + источники'!$A$15:$A$89,$A108,'[1]ИП + источники'!$M$15:$M$89,"Прибыль на капвложения")</f>
        <v>0</v>
      </c>
      <c r="AC108" s="77">
        <f>SUMIFS('[1]ИП + источники'!AD$15:AD$89,'[1]ИП + источники'!$A$15:$A$89,$A108,'[1]ИП + источники'!$M$15:$M$89,"Прибыль на капвложения")</f>
        <v>0</v>
      </c>
      <c r="AD108" s="77">
        <f>SUMIFS('[1]ИП + источники'!AE$15:AE$89,'[1]ИП + источники'!$A$15:$A$89,$A108,'[1]ИП + источники'!$M$15:$M$89,"Прибыль на капвложения")</f>
        <v>0</v>
      </c>
      <c r="AE108" s="77">
        <f>SUMIFS('[1]ИП + источники'!AF$15:AF$89,'[1]ИП + источники'!$A$15:$A$89,$A108,'[1]ИП + источники'!$M$15:$M$89,"Прибыль на капвложения")</f>
        <v>0</v>
      </c>
      <c r="AF108" s="77">
        <f>SUMIFS('[1]ИП + источники'!AG$15:AG$89,'[1]ИП + источники'!$A$15:$A$89,$A108,'[1]ИП + источники'!$M$15:$M$89,"Прибыль на капвложения")</f>
        <v>0</v>
      </c>
      <c r="AG108" s="77">
        <f>SUMIFS('[1]ИП + источники'!AH$15:AH$89,'[1]ИП + источники'!$A$15:$A$89,$A108,'[1]ИП + источники'!$M$15:$M$89,"Прибыль на капвложения")</f>
        <v>0</v>
      </c>
      <c r="AH108" s="77">
        <f>SUMIFS('[1]ИП + источники'!AI$15:AI$89,'[1]ИП + источники'!$A$15:$A$89,$A108,'[1]ИП + источники'!$M$15:$M$89,"Прибыль на капвложения")</f>
        <v>0</v>
      </c>
      <c r="AI108" s="77">
        <f>SUMIFS('[1]ИП + источники'!AJ$15:AJ$89,'[1]ИП + источники'!$A$15:$A$89,$A108,'[1]ИП + источники'!$M$15:$M$89,"Прибыль на капвложения")</f>
        <v>0</v>
      </c>
      <c r="AJ108" s="77">
        <f>SUMIFS('[1]ИП + источники'!AK$15:AK$89,'[1]ИП + источники'!$A$15:$A$89,$A108,'[1]ИП + источники'!$M$15:$M$89,"Прибыль на капвложения")</f>
        <v>0</v>
      </c>
      <c r="AK108" s="77">
        <f>SUMIFS('[1]ИП + источники'!AL$15:AL$89,'[1]ИП + источники'!$A$15:$A$89,$A108,'[1]ИП + источники'!$M$15:$M$89,"Прибыль на капвложения")</f>
        <v>0</v>
      </c>
      <c r="AL108" s="77">
        <f>SUMIFS('[1]ИП + источники'!AM$15:AM$89,'[1]ИП + источники'!$A$15:$A$89,$A108,'[1]ИП + источники'!$M$15:$M$89,"Прибыль на капвложения")</f>
        <v>0</v>
      </c>
      <c r="AM108" s="77">
        <f>SUMIFS('[1]ИП + источники'!AN$15:AN$89,'[1]ИП + источники'!$A$15:$A$89,$A108,'[1]ИП + источники'!$M$15:$M$89,"Прибыль на капвложения")</f>
        <v>0</v>
      </c>
      <c r="AN108" s="39">
        <f t="shared" si="18"/>
        <v>0</v>
      </c>
      <c r="AO108" s="39">
        <f t="shared" si="21"/>
        <v>0</v>
      </c>
      <c r="AP108" s="39">
        <f t="shared" si="21"/>
        <v>0</v>
      </c>
      <c r="AQ108" s="39">
        <f t="shared" si="21"/>
        <v>0</v>
      </c>
      <c r="AR108" s="39">
        <f t="shared" si="21"/>
        <v>0</v>
      </c>
      <c r="AS108" s="39">
        <f t="shared" si="21"/>
        <v>0</v>
      </c>
      <c r="AT108" s="39">
        <f t="shared" si="21"/>
        <v>0</v>
      </c>
      <c r="AU108" s="39">
        <f t="shared" si="21"/>
        <v>0</v>
      </c>
      <c r="AV108" s="39">
        <f t="shared" si="21"/>
        <v>0</v>
      </c>
      <c r="AW108" s="39">
        <f t="shared" si="21"/>
        <v>0</v>
      </c>
      <c r="AX108" s="31"/>
      <c r="AY108" s="31"/>
      <c r="AZ108" s="31"/>
    </row>
    <row r="109" spans="1:52" ht="22.5" hidden="1" outlineLevel="1" x14ac:dyDescent="0.25">
      <c r="A109" s="23" t="str">
        <f t="shared" si="16"/>
        <v>1</v>
      </c>
      <c r="B109" s="1" t="s">
        <v>329</v>
      </c>
      <c r="D109" s="1" t="s">
        <v>330</v>
      </c>
      <c r="L109" s="34" t="s">
        <v>331</v>
      </c>
      <c r="M109" s="35" t="s">
        <v>332</v>
      </c>
      <c r="N109" s="36" t="s">
        <v>16</v>
      </c>
      <c r="O109" s="49"/>
      <c r="P109" s="49"/>
      <c r="Q109" s="49"/>
      <c r="R109" s="39">
        <f t="shared" si="10"/>
        <v>0</v>
      </c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39">
        <f t="shared" si="18"/>
        <v>0</v>
      </c>
      <c r="AO109" s="39">
        <f t="shared" si="21"/>
        <v>0</v>
      </c>
      <c r="AP109" s="39">
        <f t="shared" si="21"/>
        <v>0</v>
      </c>
      <c r="AQ109" s="39">
        <f t="shared" si="21"/>
        <v>0</v>
      </c>
      <c r="AR109" s="39">
        <f t="shared" si="21"/>
        <v>0</v>
      </c>
      <c r="AS109" s="39">
        <f t="shared" si="21"/>
        <v>0</v>
      </c>
      <c r="AT109" s="39">
        <f t="shared" si="21"/>
        <v>0</v>
      </c>
      <c r="AU109" s="39">
        <f t="shared" si="21"/>
        <v>0</v>
      </c>
      <c r="AV109" s="39">
        <f t="shared" si="21"/>
        <v>0</v>
      </c>
      <c r="AW109" s="39">
        <f t="shared" si="21"/>
        <v>0</v>
      </c>
      <c r="AX109" s="31"/>
      <c r="AY109" s="31"/>
      <c r="AZ109" s="31"/>
    </row>
    <row r="110" spans="1:52" ht="11.25" outlineLevel="1" x14ac:dyDescent="0.25">
      <c r="A110" s="23" t="str">
        <f t="shared" si="16"/>
        <v>1</v>
      </c>
      <c r="B110" s="1" t="s">
        <v>333</v>
      </c>
      <c r="D110" s="1" t="s">
        <v>334</v>
      </c>
      <c r="L110" s="34" t="s">
        <v>335</v>
      </c>
      <c r="M110" s="78" t="s">
        <v>333</v>
      </c>
      <c r="N110" s="36" t="s">
        <v>16</v>
      </c>
      <c r="O110" s="49"/>
      <c r="P110" s="49"/>
      <c r="Q110" s="49"/>
      <c r="R110" s="39">
        <f t="shared" si="10"/>
        <v>0</v>
      </c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>
        <v>110.07639243797161</v>
      </c>
      <c r="AE110" s="49">
        <v>115.11277775453466</v>
      </c>
      <c r="AF110" s="49">
        <v>119.16391782232373</v>
      </c>
      <c r="AG110" s="49">
        <v>123.36769554636201</v>
      </c>
      <c r="AH110" s="49">
        <v>127.73021672927206</v>
      </c>
      <c r="AI110" s="49"/>
      <c r="AJ110" s="49"/>
      <c r="AK110" s="49"/>
      <c r="AL110" s="49"/>
      <c r="AM110" s="49"/>
      <c r="AN110" s="39">
        <f t="shared" si="18"/>
        <v>0</v>
      </c>
      <c r="AO110" s="39">
        <f t="shared" si="21"/>
        <v>4.5753546287421027</v>
      </c>
      <c r="AP110" s="39">
        <f t="shared" si="21"/>
        <v>3.5192792206158683</v>
      </c>
      <c r="AQ110" s="39">
        <f t="shared" si="21"/>
        <v>3.5277270174233641</v>
      </c>
      <c r="AR110" s="39">
        <f t="shared" si="21"/>
        <v>3.5361941094786782</v>
      </c>
      <c r="AS110" s="39">
        <f t="shared" si="21"/>
        <v>-100</v>
      </c>
      <c r="AT110" s="39">
        <f t="shared" si="21"/>
        <v>0</v>
      </c>
      <c r="AU110" s="39">
        <f t="shared" si="21"/>
        <v>0</v>
      </c>
      <c r="AV110" s="39">
        <f t="shared" si="21"/>
        <v>0</v>
      </c>
      <c r="AW110" s="39">
        <f t="shared" si="21"/>
        <v>0</v>
      </c>
      <c r="AX110" s="31"/>
      <c r="AY110" s="31"/>
      <c r="AZ110" s="31"/>
    </row>
    <row r="111" spans="1:52" s="56" customFormat="1" ht="11.25" outlineLevel="1" x14ac:dyDescent="0.25">
      <c r="A111" s="23" t="str">
        <f t="shared" si="16"/>
        <v>1</v>
      </c>
      <c r="B111" s="1" t="s">
        <v>336</v>
      </c>
      <c r="C111" s="1"/>
      <c r="D111" s="79" t="s">
        <v>337</v>
      </c>
      <c r="L111" s="57" t="s">
        <v>338</v>
      </c>
      <c r="M111" s="80" t="s">
        <v>339</v>
      </c>
      <c r="N111" s="59" t="s">
        <v>16</v>
      </c>
      <c r="O111" s="30">
        <v>0.93</v>
      </c>
      <c r="P111" s="30"/>
      <c r="Q111" s="30">
        <v>0.93015690800685391</v>
      </c>
      <c r="R111" s="29">
        <f t="shared" si="10"/>
        <v>0.93015690800685391</v>
      </c>
      <c r="S111" s="30">
        <v>-6.0813352669985461</v>
      </c>
      <c r="T111" s="49">
        <f>SUMIFS('[1]Корректировка НВВ'!$P$15:$P$104,'[1]Корректировка НВВ'!$A$15:$A$104,$A111,'[1]Корректировка НВВ'!$D$15:$D$104,$B111)</f>
        <v>33.298000000000002</v>
      </c>
      <c r="U111" s="30"/>
      <c r="V111" s="30"/>
      <c r="W111" s="30"/>
      <c r="X111" s="30"/>
      <c r="Y111" s="30"/>
      <c r="Z111" s="30"/>
      <c r="AA111" s="30"/>
      <c r="AB111" s="30"/>
      <c r="AC111" s="30"/>
      <c r="AD111" s="49">
        <f ca="1">SUMIFS('[1]Корректировка НВВ'!$Q$15:$Q$104,'[1]Корректировка НВВ'!$A$15:$A$104,$A111,'[1]Корректировка НВВ'!$D$15:$D$104,$B111)</f>
        <v>0</v>
      </c>
      <c r="AE111" s="30"/>
      <c r="AF111" s="30"/>
      <c r="AG111" s="30"/>
      <c r="AH111" s="30"/>
      <c r="AI111" s="30"/>
      <c r="AJ111" s="30"/>
      <c r="AK111" s="30"/>
      <c r="AL111" s="30"/>
      <c r="AM111" s="30"/>
      <c r="AN111" s="29">
        <f t="shared" ca="1" si="18"/>
        <v>-100</v>
      </c>
      <c r="AO111" s="29">
        <f t="shared" ca="1" si="21"/>
        <v>0</v>
      </c>
      <c r="AP111" s="29">
        <f t="shared" si="21"/>
        <v>0</v>
      </c>
      <c r="AQ111" s="29">
        <f t="shared" si="21"/>
        <v>0</v>
      </c>
      <c r="AR111" s="29">
        <f t="shared" si="21"/>
        <v>0</v>
      </c>
      <c r="AS111" s="29">
        <f t="shared" si="21"/>
        <v>0</v>
      </c>
      <c r="AT111" s="29">
        <f t="shared" si="21"/>
        <v>0</v>
      </c>
      <c r="AU111" s="29">
        <f t="shared" si="21"/>
        <v>0</v>
      </c>
      <c r="AV111" s="29">
        <f t="shared" si="21"/>
        <v>0</v>
      </c>
      <c r="AW111" s="29">
        <f t="shared" si="21"/>
        <v>0</v>
      </c>
      <c r="AX111" s="43"/>
      <c r="AY111" s="43"/>
      <c r="AZ111" s="43"/>
    </row>
    <row r="112" spans="1:52" ht="11.25" hidden="1" outlineLevel="1" x14ac:dyDescent="0.25">
      <c r="A112" s="23" t="str">
        <f t="shared" si="16"/>
        <v>1</v>
      </c>
      <c r="L112" s="34"/>
      <c r="M112" s="78" t="s">
        <v>340</v>
      </c>
      <c r="N112" s="36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40"/>
      <c r="AO112" s="40"/>
      <c r="AP112" s="40"/>
      <c r="AQ112" s="40"/>
      <c r="AR112" s="40"/>
      <c r="AS112" s="40"/>
      <c r="AT112" s="40"/>
      <c r="AU112" s="40"/>
      <c r="AV112" s="40"/>
      <c r="AW112" s="40"/>
      <c r="AX112" s="63"/>
      <c r="AY112" s="63"/>
      <c r="AZ112" s="63"/>
    </row>
    <row r="113" spans="1:52" ht="22.5" hidden="1" outlineLevel="1" x14ac:dyDescent="0.25">
      <c r="A113" s="23" t="str">
        <f t="shared" si="16"/>
        <v>1</v>
      </c>
      <c r="B113" s="1" t="s">
        <v>307</v>
      </c>
      <c r="D113" s="1" t="s">
        <v>341</v>
      </c>
      <c r="L113" s="34" t="s">
        <v>342</v>
      </c>
      <c r="M113" s="35" t="s">
        <v>343</v>
      </c>
      <c r="N113" s="36" t="s">
        <v>16</v>
      </c>
      <c r="O113" s="49"/>
      <c r="P113" s="49"/>
      <c r="Q113" s="49"/>
      <c r="R113" s="39">
        <f t="shared" si="10"/>
        <v>0</v>
      </c>
      <c r="S113" s="49"/>
      <c r="T113" s="49">
        <f>SUMIFS('[1]Корректировка НВВ'!$P$15:$P$104,'[1]Корректировка НВВ'!$A$15:$A$104,$A113,'[1]Корректировка НВВ'!$D$15:$D$104,$B113)</f>
        <v>0</v>
      </c>
      <c r="U113" s="49"/>
      <c r="V113" s="49"/>
      <c r="W113" s="49"/>
      <c r="X113" s="49"/>
      <c r="Y113" s="49"/>
      <c r="Z113" s="49"/>
      <c r="AA113" s="49"/>
      <c r="AB113" s="49"/>
      <c r="AC113" s="49"/>
      <c r="AD113" s="49">
        <f>SUMIFS('[1]Корректировка НВВ'!$Q$15:$Q$104,'[1]Корректировка НВВ'!$A$15:$A$104,$A113,'[1]Корректировка НВВ'!$D$15:$D$104,$B113)</f>
        <v>0</v>
      </c>
      <c r="AE113" s="49"/>
      <c r="AF113" s="49"/>
      <c r="AG113" s="49"/>
      <c r="AH113" s="49"/>
      <c r="AI113" s="49"/>
      <c r="AJ113" s="49"/>
      <c r="AK113" s="49"/>
      <c r="AL113" s="49"/>
      <c r="AM113" s="49"/>
      <c r="AN113" s="40"/>
      <c r="AO113" s="40"/>
      <c r="AP113" s="40"/>
      <c r="AQ113" s="40"/>
      <c r="AR113" s="40"/>
      <c r="AS113" s="40"/>
      <c r="AT113" s="40"/>
      <c r="AU113" s="40"/>
      <c r="AV113" s="40"/>
      <c r="AW113" s="40"/>
      <c r="AX113" s="31"/>
      <c r="AY113" s="31"/>
      <c r="AZ113" s="31"/>
    </row>
    <row r="114" spans="1:52" ht="101.25" hidden="1" outlineLevel="1" x14ac:dyDescent="0.25">
      <c r="A114" s="23" t="str">
        <f t="shared" si="16"/>
        <v>1</v>
      </c>
      <c r="B114" s="1" t="s">
        <v>311</v>
      </c>
      <c r="D114" s="1" t="s">
        <v>344</v>
      </c>
      <c r="L114" s="34" t="s">
        <v>345</v>
      </c>
      <c r="M114" s="35" t="s">
        <v>346</v>
      </c>
      <c r="N114" s="36" t="s">
        <v>16</v>
      </c>
      <c r="O114" s="49"/>
      <c r="P114" s="49"/>
      <c r="Q114" s="49"/>
      <c r="R114" s="39">
        <f t="shared" si="10"/>
        <v>0</v>
      </c>
      <c r="S114" s="49"/>
      <c r="T114" s="49">
        <f>SUMIFS('[1]Корректировка НВВ'!$P$15:$P$104,'[1]Корректировка НВВ'!$A$15:$A$104,$A114,'[1]Корректировка НВВ'!$D$15:$D$104,$B114)</f>
        <v>0</v>
      </c>
      <c r="U114" s="49"/>
      <c r="V114" s="49"/>
      <c r="W114" s="49"/>
      <c r="X114" s="49"/>
      <c r="Y114" s="49"/>
      <c r="Z114" s="49"/>
      <c r="AA114" s="49"/>
      <c r="AB114" s="49"/>
      <c r="AC114" s="49"/>
      <c r="AD114" s="49">
        <f>SUMIFS('[1]Корректировка НВВ'!$Q$15:$Q$104,'[1]Корректировка НВВ'!$A$15:$A$104,$A114,'[1]Корректировка НВВ'!$D$15:$D$104,$B114)</f>
        <v>0</v>
      </c>
      <c r="AE114" s="49"/>
      <c r="AF114" s="49"/>
      <c r="AG114" s="49"/>
      <c r="AH114" s="49"/>
      <c r="AI114" s="49"/>
      <c r="AJ114" s="49"/>
      <c r="AK114" s="49"/>
      <c r="AL114" s="49"/>
      <c r="AM114" s="49"/>
      <c r="AN114" s="40"/>
      <c r="AO114" s="40"/>
      <c r="AP114" s="40"/>
      <c r="AQ114" s="40"/>
      <c r="AR114" s="40"/>
      <c r="AS114" s="40"/>
      <c r="AT114" s="40"/>
      <c r="AU114" s="40"/>
      <c r="AV114" s="40"/>
      <c r="AW114" s="40"/>
      <c r="AX114" s="31"/>
      <c r="AY114" s="31"/>
      <c r="AZ114" s="31"/>
    </row>
    <row r="115" spans="1:52" ht="45" outlineLevel="1" x14ac:dyDescent="0.25">
      <c r="A115" s="23" t="str">
        <f t="shared" si="16"/>
        <v>1</v>
      </c>
      <c r="D115" s="1" t="s">
        <v>347</v>
      </c>
      <c r="L115" s="34" t="s">
        <v>348</v>
      </c>
      <c r="M115" s="35" t="s">
        <v>349</v>
      </c>
      <c r="N115" s="36" t="s">
        <v>16</v>
      </c>
      <c r="O115" s="49"/>
      <c r="P115" s="49"/>
      <c r="Q115" s="49">
        <v>0.93015690800685391</v>
      </c>
      <c r="R115" s="39">
        <f t="shared" si="10"/>
        <v>0.93015690800685391</v>
      </c>
      <c r="S115" s="49">
        <v>-6.0813352669985461</v>
      </c>
      <c r="T115" s="49">
        <f>SUMIFS('[1]Корректировка НВВ'!$P$15:$P$104,'[1]Корректировка НВВ'!$A$15:$A$104,$A115,'[1]Корректировка НВВ'!$D$15:$D$104,"L1")+SUMIFS('[1]Корректировка НВВ'!$P$15:$P$104,'[1]Корректировка НВВ'!$A$15:$A$104,$A115,'[1]Корректировка НВВ'!$D$15:$D$104,"L2")</f>
        <v>33.298000000000002</v>
      </c>
      <c r="U115" s="49"/>
      <c r="V115" s="49"/>
      <c r="W115" s="49"/>
      <c r="X115" s="49"/>
      <c r="Y115" s="49"/>
      <c r="Z115" s="49"/>
      <c r="AA115" s="49"/>
      <c r="AB115" s="49"/>
      <c r="AC115" s="49"/>
      <c r="AD115" s="49">
        <f ca="1">SUMIFS('[1]Корректировка НВВ'!$Q$15:$Q$104,'[1]Корректировка НВВ'!$A$15:$A$104,$A115,'[1]Корректировка НВВ'!$D$15:$D$104,"L1")+SUMIFS('[1]Корректировка НВВ'!$Q$15:$Q$104,'[1]Корректировка НВВ'!$A$15:$A$104,$A115,'[1]Корректировка НВВ'!$D$15:$D$104,"L2")</f>
        <v>0</v>
      </c>
      <c r="AE115" s="49"/>
      <c r="AF115" s="49"/>
      <c r="AG115" s="49"/>
      <c r="AH115" s="49"/>
      <c r="AI115" s="49"/>
      <c r="AJ115" s="49"/>
      <c r="AK115" s="49"/>
      <c r="AL115" s="49"/>
      <c r="AM115" s="49"/>
      <c r="AN115" s="40"/>
      <c r="AO115" s="40"/>
      <c r="AP115" s="40"/>
      <c r="AQ115" s="40"/>
      <c r="AR115" s="40"/>
      <c r="AS115" s="40"/>
      <c r="AT115" s="40"/>
      <c r="AU115" s="40"/>
      <c r="AV115" s="40"/>
      <c r="AW115" s="40"/>
      <c r="AX115" s="31"/>
      <c r="AY115" s="31"/>
      <c r="AZ115" s="31"/>
    </row>
    <row r="116" spans="1:52" ht="120" hidden="1" outlineLevel="1" x14ac:dyDescent="0.25">
      <c r="A116" s="23" t="str">
        <f t="shared" si="16"/>
        <v>1</v>
      </c>
      <c r="B116" s="1" t="s">
        <v>318</v>
      </c>
      <c r="C116" s="61" t="b">
        <f>D16="Водоотведение"</f>
        <v>0</v>
      </c>
      <c r="D116" s="1" t="s">
        <v>350</v>
      </c>
      <c r="L116" s="34" t="s">
        <v>351</v>
      </c>
      <c r="M116" s="81" t="s">
        <v>352</v>
      </c>
      <c r="N116" s="48" t="s">
        <v>16</v>
      </c>
      <c r="O116" s="49"/>
      <c r="P116" s="49"/>
      <c r="Q116" s="49"/>
      <c r="R116" s="39">
        <f t="shared" si="10"/>
        <v>0</v>
      </c>
      <c r="S116" s="49"/>
      <c r="T116" s="49">
        <f>SUMIFS('[1]Корректировка НВВ'!$P$15:$P$104,'[1]Корректировка НВВ'!$A$15:$A$104,$A116,'[1]Корректировка НВВ'!$D$15:$D$104,$B116)</f>
        <v>0</v>
      </c>
      <c r="U116" s="49"/>
      <c r="V116" s="49"/>
      <c r="W116" s="49"/>
      <c r="X116" s="49"/>
      <c r="Y116" s="49"/>
      <c r="Z116" s="49"/>
      <c r="AA116" s="49"/>
      <c r="AB116" s="49"/>
      <c r="AC116" s="49"/>
      <c r="AD116" s="49">
        <f>SUMIFS('[1]Корректировка НВВ'!$Q$15:$Q$104,'[1]Корректировка НВВ'!$A$15:$A$104,$A116,'[1]Корректировка НВВ'!$D$15:$D$104,$B116)</f>
        <v>0</v>
      </c>
      <c r="AE116" s="49"/>
      <c r="AF116" s="49"/>
      <c r="AG116" s="49"/>
      <c r="AH116" s="49"/>
      <c r="AI116" s="49"/>
      <c r="AJ116" s="49"/>
      <c r="AK116" s="49"/>
      <c r="AL116" s="49"/>
      <c r="AM116" s="49"/>
      <c r="AN116" s="40"/>
      <c r="AO116" s="40"/>
      <c r="AP116" s="40"/>
      <c r="AQ116" s="40"/>
      <c r="AR116" s="40"/>
      <c r="AS116" s="40"/>
      <c r="AT116" s="40"/>
      <c r="AU116" s="40"/>
      <c r="AV116" s="40"/>
      <c r="AW116" s="40"/>
      <c r="AX116" s="31"/>
      <c r="AY116" s="31"/>
      <c r="AZ116" s="31"/>
    </row>
    <row r="117" spans="1:52" ht="56.25" hidden="1" outlineLevel="1" x14ac:dyDescent="0.25">
      <c r="A117" s="23" t="str">
        <f t="shared" si="16"/>
        <v>1</v>
      </c>
      <c r="B117" s="1" t="s">
        <v>334</v>
      </c>
      <c r="C117" s="61" t="b">
        <f>D16="Водоотведение"</f>
        <v>0</v>
      </c>
      <c r="D117" s="1" t="s">
        <v>353</v>
      </c>
      <c r="L117" s="34" t="s">
        <v>354</v>
      </c>
      <c r="M117" s="35" t="s">
        <v>355</v>
      </c>
      <c r="N117" s="48" t="s">
        <v>16</v>
      </c>
      <c r="O117" s="49"/>
      <c r="P117" s="49"/>
      <c r="Q117" s="49"/>
      <c r="R117" s="39">
        <f t="shared" si="10"/>
        <v>0</v>
      </c>
      <c r="S117" s="49"/>
      <c r="T117" s="49">
        <f>SUMIFS('[1]Корректировка НВВ'!$P$15:$P$104,'[1]Корректировка НВВ'!$A$15:$A$104,$A117,'[1]Корректировка НВВ'!$D$15:$D$104,$B117)</f>
        <v>0</v>
      </c>
      <c r="U117" s="49"/>
      <c r="V117" s="49"/>
      <c r="W117" s="49"/>
      <c r="X117" s="49"/>
      <c r="Y117" s="49"/>
      <c r="Z117" s="49"/>
      <c r="AA117" s="49"/>
      <c r="AB117" s="49"/>
      <c r="AC117" s="49"/>
      <c r="AD117" s="49">
        <f>SUMIFS('[1]Корректировка НВВ'!$Q$15:$Q$104,'[1]Корректировка НВВ'!$A$15:$A$104,$A117,'[1]Корректировка НВВ'!$D$15:$D$104,$B117)</f>
        <v>0</v>
      </c>
      <c r="AE117" s="49"/>
      <c r="AF117" s="49"/>
      <c r="AG117" s="49"/>
      <c r="AH117" s="49"/>
      <c r="AI117" s="49"/>
      <c r="AJ117" s="49"/>
      <c r="AK117" s="49"/>
      <c r="AL117" s="49"/>
      <c r="AM117" s="49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31"/>
      <c r="AY117" s="31"/>
      <c r="AZ117" s="31"/>
    </row>
    <row r="118" spans="1:52" ht="11.25" outlineLevel="1" x14ac:dyDescent="0.25">
      <c r="A118" s="23" t="str">
        <f t="shared" si="16"/>
        <v>1</v>
      </c>
      <c r="B118" s="1" t="s">
        <v>341</v>
      </c>
      <c r="D118" s="1" t="s">
        <v>356</v>
      </c>
      <c r="L118" s="34" t="s">
        <v>357</v>
      </c>
      <c r="M118" s="35" t="s">
        <v>358</v>
      </c>
      <c r="N118" s="36" t="s">
        <v>16</v>
      </c>
      <c r="O118" s="49"/>
      <c r="P118" s="49"/>
      <c r="Q118" s="49"/>
      <c r="R118" s="39">
        <f t="shared" si="10"/>
        <v>0</v>
      </c>
      <c r="S118" s="49"/>
      <c r="T118" s="49">
        <f>SUMIFS('[1]Корректировка НВВ'!$P$15:$P$104,'[1]Корректировка НВВ'!$A$15:$A$104,$A118,'[1]Корректировка НВВ'!$D$15:$D$104,$B118)</f>
        <v>0</v>
      </c>
      <c r="U118" s="49"/>
      <c r="V118" s="49"/>
      <c r="W118" s="49"/>
      <c r="X118" s="49"/>
      <c r="Y118" s="49"/>
      <c r="Z118" s="49"/>
      <c r="AA118" s="49"/>
      <c r="AB118" s="49"/>
      <c r="AC118" s="49"/>
      <c r="AD118" s="49">
        <f>SUMIFS('[1]Корректировка НВВ'!$Q$15:$Q$104,'[1]Корректировка НВВ'!$A$15:$A$104,$A118,'[1]Корректировка НВВ'!$D$15:$D$104,$B118)</f>
        <v>0</v>
      </c>
      <c r="AE118" s="49"/>
      <c r="AF118" s="49"/>
      <c r="AG118" s="49"/>
      <c r="AH118" s="49"/>
      <c r="AI118" s="49"/>
      <c r="AJ118" s="49"/>
      <c r="AK118" s="49"/>
      <c r="AL118" s="49"/>
      <c r="AM118" s="49"/>
      <c r="AN118" s="40"/>
      <c r="AO118" s="40"/>
      <c r="AP118" s="40"/>
      <c r="AQ118" s="40"/>
      <c r="AR118" s="40"/>
      <c r="AS118" s="40"/>
      <c r="AT118" s="40"/>
      <c r="AU118" s="40"/>
      <c r="AV118" s="40"/>
      <c r="AW118" s="40"/>
      <c r="AX118" s="31"/>
      <c r="AY118" s="31"/>
      <c r="AZ118" s="31"/>
    </row>
    <row r="119" spans="1:52" ht="11.25" outlineLevel="1" x14ac:dyDescent="0.25">
      <c r="A119" s="23" t="str">
        <f t="shared" si="16"/>
        <v>1</v>
      </c>
      <c r="B119" s="1" t="s">
        <v>344</v>
      </c>
      <c r="D119" s="1" t="s">
        <v>359</v>
      </c>
      <c r="L119" s="34" t="s">
        <v>360</v>
      </c>
      <c r="M119" s="35" t="s">
        <v>361</v>
      </c>
      <c r="N119" s="36" t="s">
        <v>16</v>
      </c>
      <c r="O119" s="49">
        <f>O120+O121</f>
        <v>0</v>
      </c>
      <c r="P119" s="49">
        <f>P120+P121</f>
        <v>0</v>
      </c>
      <c r="Q119" s="49">
        <f>Q120+Q121</f>
        <v>0</v>
      </c>
      <c r="R119" s="39">
        <f t="shared" si="10"/>
        <v>0</v>
      </c>
      <c r="S119" s="49">
        <f t="shared" ref="S119:AM119" si="23">S120+S121</f>
        <v>0</v>
      </c>
      <c r="T119" s="49">
        <f>SUMIFS('[1]Корректировка НВВ'!$P$15:$P$104,'[1]Корректировка НВВ'!$A$15:$A$104,$A119,'[1]Корректировка НВВ'!$D$15:$D$104,$B119)</f>
        <v>0</v>
      </c>
      <c r="U119" s="49">
        <f t="shared" si="23"/>
        <v>0</v>
      </c>
      <c r="V119" s="49">
        <f t="shared" si="23"/>
        <v>0</v>
      </c>
      <c r="W119" s="49">
        <f t="shared" si="23"/>
        <v>0</v>
      </c>
      <c r="X119" s="49">
        <f t="shared" si="23"/>
        <v>0</v>
      </c>
      <c r="Y119" s="49">
        <f t="shared" si="23"/>
        <v>0</v>
      </c>
      <c r="Z119" s="49">
        <f t="shared" si="23"/>
        <v>0</v>
      </c>
      <c r="AA119" s="49">
        <f t="shared" si="23"/>
        <v>0</v>
      </c>
      <c r="AB119" s="49">
        <f t="shared" si="23"/>
        <v>0</v>
      </c>
      <c r="AC119" s="49">
        <f t="shared" si="23"/>
        <v>0</v>
      </c>
      <c r="AD119" s="49">
        <f>SUMIFS('[1]Корректировка НВВ'!$Q$15:$Q$104,'[1]Корректировка НВВ'!$A$15:$A$104,$A119,'[1]Корректировка НВВ'!$D$15:$D$104,$B119)</f>
        <v>0</v>
      </c>
      <c r="AE119" s="49">
        <f t="shared" si="23"/>
        <v>0</v>
      </c>
      <c r="AF119" s="49">
        <f t="shared" si="23"/>
        <v>0</v>
      </c>
      <c r="AG119" s="49">
        <f t="shared" si="23"/>
        <v>0</v>
      </c>
      <c r="AH119" s="49">
        <f t="shared" si="23"/>
        <v>0</v>
      </c>
      <c r="AI119" s="49">
        <f t="shared" si="23"/>
        <v>0</v>
      </c>
      <c r="AJ119" s="49">
        <f t="shared" si="23"/>
        <v>0</v>
      </c>
      <c r="AK119" s="49">
        <f t="shared" si="23"/>
        <v>0</v>
      </c>
      <c r="AL119" s="49">
        <f t="shared" si="23"/>
        <v>0</v>
      </c>
      <c r="AM119" s="49">
        <f t="shared" si="23"/>
        <v>0</v>
      </c>
      <c r="AN119" s="39">
        <f>IF(S119=0,0,(AD119-S119)/S119*100)</f>
        <v>0</v>
      </c>
      <c r="AO119" s="39">
        <f t="shared" ref="AO119:AW119" si="24">IF(AD119=0,0,(AE119-AD119)/AD119*100)</f>
        <v>0</v>
      </c>
      <c r="AP119" s="39">
        <f t="shared" si="24"/>
        <v>0</v>
      </c>
      <c r="AQ119" s="39">
        <f t="shared" si="24"/>
        <v>0</v>
      </c>
      <c r="AR119" s="39">
        <f t="shared" si="24"/>
        <v>0</v>
      </c>
      <c r="AS119" s="39">
        <f t="shared" si="24"/>
        <v>0</v>
      </c>
      <c r="AT119" s="39">
        <f t="shared" si="24"/>
        <v>0</v>
      </c>
      <c r="AU119" s="39">
        <f t="shared" si="24"/>
        <v>0</v>
      </c>
      <c r="AV119" s="39">
        <f t="shared" si="24"/>
        <v>0</v>
      </c>
      <c r="AW119" s="39">
        <f t="shared" si="24"/>
        <v>0</v>
      </c>
      <c r="AX119" s="31"/>
      <c r="AY119" s="31"/>
      <c r="AZ119" s="31"/>
    </row>
    <row r="120" spans="1:52" ht="30" hidden="1" outlineLevel="1" x14ac:dyDescent="0.25">
      <c r="A120" s="23" t="str">
        <f t="shared" si="16"/>
        <v>1</v>
      </c>
      <c r="B120" s="1" t="s">
        <v>362</v>
      </c>
      <c r="D120" s="1" t="s">
        <v>363</v>
      </c>
      <c r="L120" s="34" t="s">
        <v>364</v>
      </c>
      <c r="M120" s="82" t="s">
        <v>365</v>
      </c>
      <c r="N120" s="36" t="s">
        <v>16</v>
      </c>
      <c r="O120" s="49"/>
      <c r="P120" s="49"/>
      <c r="Q120" s="49"/>
      <c r="R120" s="39">
        <f t="shared" si="10"/>
        <v>0</v>
      </c>
      <c r="S120" s="49"/>
      <c r="T120" s="49">
        <f>SUMIFS('[1]Корректировка НВВ'!$P$15:$P$104,'[1]Корректировка НВВ'!$A$15:$A$104,$A120,'[1]Корректировка НВВ'!$D$15:$D$104,$B120)</f>
        <v>0</v>
      </c>
      <c r="U120" s="49"/>
      <c r="V120" s="49"/>
      <c r="W120" s="49"/>
      <c r="X120" s="49"/>
      <c r="Y120" s="49"/>
      <c r="Z120" s="49"/>
      <c r="AA120" s="49"/>
      <c r="AB120" s="49"/>
      <c r="AC120" s="49"/>
      <c r="AD120" s="49">
        <f>SUMIFS('[1]Корректировка НВВ'!$Q$15:$Q$104,'[1]Корректировка НВВ'!$A$15:$A$104,$A120,'[1]Корректировка НВВ'!$D$15:$D$104,$B120)</f>
        <v>0</v>
      </c>
      <c r="AE120" s="49"/>
      <c r="AF120" s="49"/>
      <c r="AG120" s="49"/>
      <c r="AH120" s="49"/>
      <c r="AI120" s="49"/>
      <c r="AJ120" s="49"/>
      <c r="AK120" s="49"/>
      <c r="AL120" s="49"/>
      <c r="AM120" s="49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31"/>
      <c r="AY120" s="31"/>
      <c r="AZ120" s="31"/>
    </row>
    <row r="121" spans="1:52" ht="22.5" hidden="1" outlineLevel="1" x14ac:dyDescent="0.25">
      <c r="A121" s="23" t="str">
        <f t="shared" si="16"/>
        <v>1</v>
      </c>
      <c r="B121" s="1" t="s">
        <v>366</v>
      </c>
      <c r="D121" s="1" t="s">
        <v>367</v>
      </c>
      <c r="L121" s="34" t="s">
        <v>368</v>
      </c>
      <c r="M121" s="72" t="s">
        <v>369</v>
      </c>
      <c r="N121" s="36" t="s">
        <v>16</v>
      </c>
      <c r="O121" s="49"/>
      <c r="P121" s="49"/>
      <c r="Q121" s="49"/>
      <c r="R121" s="39">
        <f t="shared" si="10"/>
        <v>0</v>
      </c>
      <c r="S121" s="49"/>
      <c r="T121" s="49">
        <f>SUMIFS('[1]Корректировка НВВ'!$P$15:$P$104,'[1]Корректировка НВВ'!$A$15:$A$104,$A121,'[1]Корректировка НВВ'!$D$15:$D$104,$B121)</f>
        <v>0</v>
      </c>
      <c r="U121" s="49"/>
      <c r="V121" s="49"/>
      <c r="W121" s="49"/>
      <c r="X121" s="49"/>
      <c r="Y121" s="49"/>
      <c r="Z121" s="49"/>
      <c r="AA121" s="49"/>
      <c r="AB121" s="49"/>
      <c r="AC121" s="49"/>
      <c r="AD121" s="49">
        <f>SUMIFS('[1]Корректировка НВВ'!$Q$15:$Q$104,'[1]Корректировка НВВ'!$A$15:$A$104,$A121,'[1]Корректировка НВВ'!$D$15:$D$104,$B121)</f>
        <v>0</v>
      </c>
      <c r="AE121" s="49"/>
      <c r="AF121" s="49"/>
      <c r="AG121" s="49"/>
      <c r="AH121" s="49"/>
      <c r="AI121" s="49"/>
      <c r="AJ121" s="49"/>
      <c r="AK121" s="49"/>
      <c r="AL121" s="49"/>
      <c r="AM121" s="49"/>
      <c r="AN121" s="40"/>
      <c r="AO121" s="40"/>
      <c r="AP121" s="40"/>
      <c r="AQ121" s="40"/>
      <c r="AR121" s="40"/>
      <c r="AS121" s="40"/>
      <c r="AT121" s="40"/>
      <c r="AU121" s="40"/>
      <c r="AV121" s="40"/>
      <c r="AW121" s="40"/>
      <c r="AX121" s="31"/>
      <c r="AY121" s="31"/>
      <c r="AZ121" s="31"/>
    </row>
    <row r="122" spans="1:52" ht="11.25" hidden="1" outlineLevel="1" x14ac:dyDescent="0.25">
      <c r="A122" s="23" t="str">
        <f t="shared" si="16"/>
        <v>1</v>
      </c>
      <c r="B122" s="1" t="s">
        <v>347</v>
      </c>
      <c r="D122" s="1" t="s">
        <v>370</v>
      </c>
      <c r="L122" s="83" t="s">
        <v>371</v>
      </c>
      <c r="M122" s="73" t="s">
        <v>372</v>
      </c>
      <c r="N122" s="36" t="s">
        <v>16</v>
      </c>
      <c r="O122" s="49"/>
      <c r="P122" s="49"/>
      <c r="Q122" s="49"/>
      <c r="R122" s="39">
        <f t="shared" si="10"/>
        <v>0</v>
      </c>
      <c r="S122" s="49"/>
      <c r="T122" s="49">
        <f>SUMIFS('[1]Корректировка НВВ'!$P$15:$P$104,'[1]Корректировка НВВ'!$A$15:$A$104,$A122,'[1]Корректировка НВВ'!$D$15:$D$104,$B122)</f>
        <v>0</v>
      </c>
      <c r="U122" s="49"/>
      <c r="V122" s="49"/>
      <c r="W122" s="49"/>
      <c r="X122" s="49"/>
      <c r="Y122" s="49"/>
      <c r="Z122" s="49"/>
      <c r="AA122" s="49"/>
      <c r="AB122" s="49"/>
      <c r="AC122" s="49"/>
      <c r="AD122" s="49">
        <f>SUMIFS('[1]Корректировка НВВ'!$Q$15:$Q$104,'[1]Корректировка НВВ'!$A$15:$A$104,$A122,'[1]Корректировка НВВ'!$D$15:$D$104,$B122)</f>
        <v>0</v>
      </c>
      <c r="AE122" s="49"/>
      <c r="AF122" s="49"/>
      <c r="AG122" s="49"/>
      <c r="AH122" s="49"/>
      <c r="AI122" s="49"/>
      <c r="AJ122" s="49"/>
      <c r="AK122" s="49"/>
      <c r="AL122" s="49"/>
      <c r="AM122" s="49"/>
      <c r="AN122" s="40"/>
      <c r="AO122" s="40"/>
      <c r="AP122" s="40"/>
      <c r="AQ122" s="40"/>
      <c r="AR122" s="40"/>
      <c r="AS122" s="40"/>
      <c r="AT122" s="40"/>
      <c r="AU122" s="40"/>
      <c r="AV122" s="40"/>
      <c r="AW122" s="40"/>
      <c r="AX122" s="31"/>
      <c r="AY122" s="31"/>
      <c r="AZ122" s="31"/>
    </row>
    <row r="123" spans="1:52" ht="11.25" hidden="1" outlineLevel="1" x14ac:dyDescent="0.25">
      <c r="A123" s="23" t="str">
        <f t="shared" si="16"/>
        <v>1</v>
      </c>
      <c r="B123" s="1" t="s">
        <v>373</v>
      </c>
      <c r="D123" s="1" t="s">
        <v>374</v>
      </c>
      <c r="L123" s="83" t="s">
        <v>375</v>
      </c>
      <c r="M123" s="73" t="s">
        <v>376</v>
      </c>
      <c r="N123" s="36" t="s">
        <v>16</v>
      </c>
      <c r="O123" s="49"/>
      <c r="P123" s="49"/>
      <c r="Q123" s="49"/>
      <c r="R123" s="39">
        <f t="shared" si="10"/>
        <v>0</v>
      </c>
      <c r="S123" s="49"/>
      <c r="T123" s="49">
        <f>SUMIFS('[1]Корректировка НВВ'!$P$15:$P$104,'[1]Корректировка НВВ'!$A$15:$A$104,$A123,'[1]Корректировка НВВ'!$D$15:$D$104,$B123)</f>
        <v>0</v>
      </c>
      <c r="U123" s="49"/>
      <c r="V123" s="49"/>
      <c r="W123" s="49"/>
      <c r="X123" s="49"/>
      <c r="Y123" s="49"/>
      <c r="Z123" s="49"/>
      <c r="AA123" s="49"/>
      <c r="AB123" s="49"/>
      <c r="AC123" s="49"/>
      <c r="AD123" s="49">
        <f>SUMIFS('[1]Корректировка НВВ'!$Q$15:$Q$104,'[1]Корректировка НВВ'!$A$15:$A$104,$A123,'[1]Корректировка НВВ'!$D$15:$D$104,$B123)</f>
        <v>0</v>
      </c>
      <c r="AE123" s="49"/>
      <c r="AF123" s="49"/>
      <c r="AG123" s="49"/>
      <c r="AH123" s="49"/>
      <c r="AI123" s="49"/>
      <c r="AJ123" s="49"/>
      <c r="AK123" s="49"/>
      <c r="AL123" s="49"/>
      <c r="AM123" s="49"/>
      <c r="AN123" s="40"/>
      <c r="AO123" s="40"/>
      <c r="AP123" s="40"/>
      <c r="AQ123" s="40"/>
      <c r="AR123" s="40"/>
      <c r="AS123" s="40"/>
      <c r="AT123" s="40"/>
      <c r="AU123" s="40"/>
      <c r="AV123" s="40"/>
      <c r="AW123" s="40"/>
      <c r="AX123" s="31"/>
      <c r="AY123" s="31"/>
      <c r="AZ123" s="31"/>
    </row>
    <row r="124" spans="1:52" s="56" customFormat="1" ht="11.25" outlineLevel="1" x14ac:dyDescent="0.25">
      <c r="A124" s="23" t="str">
        <f t="shared" si="16"/>
        <v>1</v>
      </c>
      <c r="D124" s="56" t="s">
        <v>373</v>
      </c>
      <c r="L124" s="57" t="s">
        <v>377</v>
      </c>
      <c r="M124" s="76" t="s">
        <v>378</v>
      </c>
      <c r="N124" s="59" t="s">
        <v>16</v>
      </c>
      <c r="O124" s="30"/>
      <c r="P124" s="30"/>
      <c r="Q124" s="30"/>
      <c r="R124" s="29">
        <f t="shared" si="10"/>
        <v>0</v>
      </c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>
        <v>-67.400000000000006</v>
      </c>
      <c r="AE124" s="30">
        <v>40</v>
      </c>
      <c r="AF124" s="30">
        <v>27.400000000000006</v>
      </c>
      <c r="AG124" s="30"/>
      <c r="AH124" s="30"/>
      <c r="AI124" s="30"/>
      <c r="AJ124" s="30"/>
      <c r="AK124" s="30"/>
      <c r="AL124" s="30"/>
      <c r="AM124" s="30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3"/>
      <c r="AY124" s="43"/>
      <c r="AZ124" s="43"/>
    </row>
    <row r="125" spans="1:52" ht="11.25" outlineLevel="1" x14ac:dyDescent="0.25">
      <c r="A125" s="23" t="str">
        <f t="shared" si="16"/>
        <v>1</v>
      </c>
      <c r="D125" s="1" t="s">
        <v>379</v>
      </c>
      <c r="L125" s="34" t="s">
        <v>380</v>
      </c>
      <c r="M125" s="35" t="s">
        <v>381</v>
      </c>
      <c r="N125" s="36" t="s">
        <v>382</v>
      </c>
      <c r="O125" s="39">
        <f ca="1">IF(O126=0,0,O124/O126*100)</f>
        <v>0</v>
      </c>
      <c r="P125" s="39">
        <f ca="1">IF(P126=0,0,P124/P126*100)</f>
        <v>0</v>
      </c>
      <c r="Q125" s="39">
        <f ca="1">IF(Q126=0,0,Q124/Q126*100)</f>
        <v>0</v>
      </c>
      <c r="R125" s="39">
        <f ca="1">Q125-P125</f>
        <v>0</v>
      </c>
      <c r="S125" s="39">
        <f t="shared" ref="S125:AM125" ca="1" si="25">IF(S126=0,0,S124/S126*100)</f>
        <v>0</v>
      </c>
      <c r="T125" s="39">
        <f t="shared" ca="1" si="25"/>
        <v>0</v>
      </c>
      <c r="U125" s="39">
        <f t="shared" ca="1" si="25"/>
        <v>0</v>
      </c>
      <c r="V125" s="39">
        <f t="shared" ca="1" si="25"/>
        <v>0</v>
      </c>
      <c r="W125" s="39">
        <f t="shared" ca="1" si="25"/>
        <v>0</v>
      </c>
      <c r="X125" s="39">
        <f t="shared" ca="1" si="25"/>
        <v>0</v>
      </c>
      <c r="Y125" s="39">
        <f t="shared" ca="1" si="25"/>
        <v>0</v>
      </c>
      <c r="Z125" s="39">
        <f t="shared" ca="1" si="25"/>
        <v>0</v>
      </c>
      <c r="AA125" s="39">
        <f t="shared" ca="1" si="25"/>
        <v>0</v>
      </c>
      <c r="AB125" s="39">
        <f t="shared" ca="1" si="25"/>
        <v>0</v>
      </c>
      <c r="AC125" s="39">
        <f t="shared" ca="1" si="25"/>
        <v>0</v>
      </c>
      <c r="AD125" s="39">
        <f t="shared" ca="1" si="25"/>
        <v>-2.8887846768141729</v>
      </c>
      <c r="AE125" s="39">
        <f t="shared" ca="1" si="25"/>
        <v>1.6386542277758431</v>
      </c>
      <c r="AF125" s="39">
        <f t="shared" ca="1" si="25"/>
        <v>1.0843786872807604</v>
      </c>
      <c r="AG125" s="39">
        <f t="shared" ca="1" si="25"/>
        <v>0</v>
      </c>
      <c r="AH125" s="39">
        <f t="shared" ca="1" si="25"/>
        <v>0</v>
      </c>
      <c r="AI125" s="39">
        <f t="shared" ca="1" si="25"/>
        <v>0</v>
      </c>
      <c r="AJ125" s="39">
        <f t="shared" ca="1" si="25"/>
        <v>0</v>
      </c>
      <c r="AK125" s="39">
        <f t="shared" ca="1" si="25"/>
        <v>0</v>
      </c>
      <c r="AL125" s="39">
        <f t="shared" ca="1" si="25"/>
        <v>0</v>
      </c>
      <c r="AM125" s="39">
        <f t="shared" ca="1" si="25"/>
        <v>0</v>
      </c>
      <c r="AN125" s="40"/>
      <c r="AO125" s="40"/>
      <c r="AP125" s="40"/>
      <c r="AQ125" s="40"/>
      <c r="AR125" s="40"/>
      <c r="AS125" s="40"/>
      <c r="AT125" s="40"/>
      <c r="AU125" s="40"/>
      <c r="AV125" s="40"/>
      <c r="AW125" s="40"/>
      <c r="AX125" s="31"/>
      <c r="AY125" s="31"/>
      <c r="AZ125" s="31"/>
    </row>
    <row r="126" spans="1:52" s="56" customFormat="1" ht="11.25" outlineLevel="1" x14ac:dyDescent="0.25">
      <c r="A126" s="23" t="str">
        <f t="shared" si="16"/>
        <v>1</v>
      </c>
      <c r="C126" s="1"/>
      <c r="D126" s="1" t="s">
        <v>336</v>
      </c>
      <c r="L126" s="57" t="s">
        <v>383</v>
      </c>
      <c r="M126" s="76" t="s">
        <v>384</v>
      </c>
      <c r="N126" s="28" t="s">
        <v>16</v>
      </c>
      <c r="O126" s="84">
        <f ca="1">O17+O68+O102+O103+O105+O110</f>
        <v>2003.05</v>
      </c>
      <c r="P126" s="60">
        <f ca="1">P17+P68+P102+P103+P105+P110</f>
        <v>1879.2148022819999</v>
      </c>
      <c r="Q126" s="60">
        <f ca="1">Q17+Q68+Q102+Q103+Q105+Q110</f>
        <v>1965.1232458491172</v>
      </c>
      <c r="R126" s="29">
        <f ca="1">Q126-P126</f>
        <v>85.908443567117274</v>
      </c>
      <c r="S126" s="60">
        <f t="shared" ref="S126:AM126" ca="1" si="26">S17+S68+S102+S103+S105+S110</f>
        <v>2116.8077573866203</v>
      </c>
      <c r="T126" s="60">
        <f t="shared" ca="1" si="26"/>
        <v>4996.5170280320008</v>
      </c>
      <c r="U126" s="60">
        <f t="shared" ca="1" si="26"/>
        <v>5202.3125091532811</v>
      </c>
      <c r="V126" s="60">
        <f t="shared" ca="1" si="26"/>
        <v>5416.5382095194127</v>
      </c>
      <c r="W126" s="60">
        <f t="shared" ca="1" si="26"/>
        <v>5639.6373379001889</v>
      </c>
      <c r="X126" s="60">
        <f t="shared" ca="1" si="26"/>
        <v>5871.8944314161963</v>
      </c>
      <c r="Y126" s="60">
        <f t="shared" ca="1" si="26"/>
        <v>5176.7844314161966</v>
      </c>
      <c r="Z126" s="60">
        <f t="shared" ca="1" si="26"/>
        <v>5176.7844314161966</v>
      </c>
      <c r="AA126" s="60">
        <f t="shared" ca="1" si="26"/>
        <v>5176.7844314161966</v>
      </c>
      <c r="AB126" s="60">
        <f t="shared" ca="1" si="26"/>
        <v>5176.7844314161966</v>
      </c>
      <c r="AC126" s="60">
        <f t="shared" ca="1" si="26"/>
        <v>5176.7844314161966</v>
      </c>
      <c r="AD126" s="60">
        <f t="shared" ca="1" si="26"/>
        <v>2333.1610881545689</v>
      </c>
      <c r="AE126" s="60">
        <f t="shared" ca="1" si="26"/>
        <v>2441.0274798663463</v>
      </c>
      <c r="AF126" s="60">
        <f t="shared" ca="1" si="26"/>
        <v>2526.7925606975505</v>
      </c>
      <c r="AG126" s="60">
        <f t="shared" ca="1" si="26"/>
        <v>2615.6443732506445</v>
      </c>
      <c r="AH126" s="60">
        <f t="shared" ca="1" si="26"/>
        <v>2708.1386355024447</v>
      </c>
      <c r="AI126" s="60">
        <f t="shared" ca="1" si="26"/>
        <v>1877.5820098019653</v>
      </c>
      <c r="AJ126" s="60">
        <f t="shared" ca="1" si="26"/>
        <v>1877.5820098019653</v>
      </c>
      <c r="AK126" s="60">
        <f t="shared" ca="1" si="26"/>
        <v>1877.5820098019653</v>
      </c>
      <c r="AL126" s="60">
        <f t="shared" ca="1" si="26"/>
        <v>1877.5820098019653</v>
      </c>
      <c r="AM126" s="60">
        <f t="shared" ca="1" si="26"/>
        <v>1877.5820098019653</v>
      </c>
      <c r="AN126" s="29">
        <f ca="1">IF(S126=0,0,(AD126-S126)/S126*100)</f>
        <v>10.220735917703514</v>
      </c>
      <c r="AO126" s="29">
        <f t="shared" ref="AO126:AW127" ca="1" si="27">IF(AD126=0,0,(AE126-AD126)/AD126*100)</f>
        <v>4.6231866397658434</v>
      </c>
      <c r="AP126" s="29">
        <f t="shared" ca="1" si="27"/>
        <v>3.5134828074897402</v>
      </c>
      <c r="AQ126" s="29">
        <f t="shared" ca="1" si="27"/>
        <v>3.5163872941182595</v>
      </c>
      <c r="AR126" s="29">
        <f t="shared" ca="1" si="27"/>
        <v>3.5361941094786915</v>
      </c>
      <c r="AS126" s="29">
        <f t="shared" ca="1" si="27"/>
        <v>-30.668910919561732</v>
      </c>
      <c r="AT126" s="29">
        <f t="shared" ca="1" si="27"/>
        <v>0</v>
      </c>
      <c r="AU126" s="29">
        <f t="shared" ca="1" si="27"/>
        <v>0</v>
      </c>
      <c r="AV126" s="29">
        <f t="shared" ca="1" si="27"/>
        <v>0</v>
      </c>
      <c r="AW126" s="29">
        <f t="shared" ca="1" si="27"/>
        <v>0</v>
      </c>
      <c r="AX126" s="31"/>
      <c r="AY126" s="31"/>
      <c r="AZ126" s="31"/>
    </row>
    <row r="127" spans="1:52" s="56" customFormat="1" ht="11.25" outlineLevel="1" x14ac:dyDescent="0.25">
      <c r="A127" s="23" t="str">
        <f t="shared" si="16"/>
        <v>1</v>
      </c>
      <c r="C127" s="1"/>
      <c r="D127" s="1" t="s">
        <v>385</v>
      </c>
      <c r="L127" s="57" t="s">
        <v>386</v>
      </c>
      <c r="M127" s="76" t="s">
        <v>387</v>
      </c>
      <c r="N127" s="59" t="s">
        <v>16</v>
      </c>
      <c r="O127" s="84">
        <f t="shared" ref="O127:AM127" ca="1" si="28">O126+O111+O124</f>
        <v>2003.98</v>
      </c>
      <c r="P127" s="60">
        <f t="shared" ca="1" si="28"/>
        <v>1879.2148022819999</v>
      </c>
      <c r="Q127" s="60">
        <f t="shared" ca="1" si="28"/>
        <v>1966.0534027571241</v>
      </c>
      <c r="R127" s="60">
        <f t="shared" ca="1" si="28"/>
        <v>86.838600475124125</v>
      </c>
      <c r="S127" s="60">
        <f t="shared" ca="1" si="28"/>
        <v>2110.7264221196219</v>
      </c>
      <c r="T127" s="60">
        <f t="shared" ca="1" si="28"/>
        <v>5029.8150280320006</v>
      </c>
      <c r="U127" s="60">
        <f t="shared" ca="1" si="28"/>
        <v>5202.3125091532811</v>
      </c>
      <c r="V127" s="60">
        <f t="shared" ca="1" si="28"/>
        <v>5416.5382095194127</v>
      </c>
      <c r="W127" s="60">
        <f t="shared" ca="1" si="28"/>
        <v>5639.6373379001889</v>
      </c>
      <c r="X127" s="60">
        <f t="shared" ca="1" si="28"/>
        <v>5871.8944314161963</v>
      </c>
      <c r="Y127" s="60">
        <f t="shared" ca="1" si="28"/>
        <v>5176.7844314161966</v>
      </c>
      <c r="Z127" s="60">
        <f t="shared" ca="1" si="28"/>
        <v>5176.7844314161966</v>
      </c>
      <c r="AA127" s="60">
        <f t="shared" ca="1" si="28"/>
        <v>5176.7844314161966</v>
      </c>
      <c r="AB127" s="60">
        <f t="shared" ca="1" si="28"/>
        <v>5176.7844314161966</v>
      </c>
      <c r="AC127" s="60">
        <f t="shared" ca="1" si="28"/>
        <v>5176.7844314161966</v>
      </c>
      <c r="AD127" s="60">
        <f t="shared" ca="1" si="28"/>
        <v>2265.7610881545688</v>
      </c>
      <c r="AE127" s="60">
        <f t="shared" ca="1" si="28"/>
        <v>2481.0274798663463</v>
      </c>
      <c r="AF127" s="60">
        <f t="shared" ca="1" si="28"/>
        <v>2554.1925606975506</v>
      </c>
      <c r="AG127" s="60">
        <f t="shared" ca="1" si="28"/>
        <v>2615.6443732506445</v>
      </c>
      <c r="AH127" s="60">
        <f t="shared" ca="1" si="28"/>
        <v>2708.1386355024447</v>
      </c>
      <c r="AI127" s="60">
        <f t="shared" ca="1" si="28"/>
        <v>1877.5820098019653</v>
      </c>
      <c r="AJ127" s="60">
        <f t="shared" ca="1" si="28"/>
        <v>1877.5820098019653</v>
      </c>
      <c r="AK127" s="60">
        <f t="shared" ca="1" si="28"/>
        <v>1877.5820098019653</v>
      </c>
      <c r="AL127" s="60">
        <f t="shared" ca="1" si="28"/>
        <v>1877.5820098019653</v>
      </c>
      <c r="AM127" s="60">
        <f t="shared" ca="1" si="28"/>
        <v>1877.5820098019653</v>
      </c>
      <c r="AN127" s="29">
        <f ca="1">IF(S127=0,0,(AD127-S127)/S127*100)</f>
        <v>7.3450857681147923</v>
      </c>
      <c r="AO127" s="29">
        <f t="shared" ca="1" si="27"/>
        <v>9.500842469102027</v>
      </c>
      <c r="AP127" s="29">
        <f t="shared" ca="1" si="27"/>
        <v>2.9489830896651603</v>
      </c>
      <c r="AQ127" s="29">
        <f t="shared" ca="1" si="27"/>
        <v>2.4059193303856263</v>
      </c>
      <c r="AR127" s="29">
        <f t="shared" ca="1" si="27"/>
        <v>3.5361941094786915</v>
      </c>
      <c r="AS127" s="29">
        <f t="shared" ca="1" si="27"/>
        <v>-30.668910919561732</v>
      </c>
      <c r="AT127" s="29">
        <f t="shared" ca="1" si="27"/>
        <v>0</v>
      </c>
      <c r="AU127" s="29">
        <f t="shared" ca="1" si="27"/>
        <v>0</v>
      </c>
      <c r="AV127" s="29">
        <f t="shared" ca="1" si="27"/>
        <v>0</v>
      </c>
      <c r="AW127" s="29">
        <f t="shared" ca="1" si="27"/>
        <v>0</v>
      </c>
      <c r="AX127" s="31"/>
      <c r="AY127" s="31"/>
      <c r="AZ127" s="31"/>
    </row>
    <row r="128" spans="1:52" ht="15" hidden="1" outlineLevel="1" x14ac:dyDescent="0.25">
      <c r="A128" s="23" t="str">
        <f t="shared" si="16"/>
        <v>1</v>
      </c>
      <c r="C128" s="61" t="b">
        <f>B16="двухставочный"</f>
        <v>0</v>
      </c>
      <c r="D128" s="61" t="s">
        <v>388</v>
      </c>
      <c r="L128" s="83" t="s">
        <v>389</v>
      </c>
      <c r="M128" s="73" t="s">
        <v>390</v>
      </c>
      <c r="N128" s="36" t="s">
        <v>16</v>
      </c>
      <c r="O128" s="49"/>
      <c r="P128" s="49"/>
      <c r="Q128" s="49"/>
      <c r="R128" s="39">
        <f>Q128-P128</f>
        <v>0</v>
      </c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0"/>
      <c r="AO128" s="40"/>
      <c r="AP128" s="40"/>
      <c r="AQ128" s="40"/>
      <c r="AR128" s="40"/>
      <c r="AS128" s="40"/>
      <c r="AT128" s="40"/>
      <c r="AU128" s="40"/>
      <c r="AV128" s="40"/>
      <c r="AW128" s="40"/>
      <c r="AX128" s="31"/>
      <c r="AY128" s="31"/>
      <c r="AZ128" s="31"/>
    </row>
    <row r="129" spans="1:53" ht="15" hidden="1" outlineLevel="1" x14ac:dyDescent="0.25">
      <c r="A129" s="23" t="str">
        <f t="shared" si="16"/>
        <v>1</v>
      </c>
      <c r="C129" s="61" t="b">
        <f>B16="двухставочный"</f>
        <v>0</v>
      </c>
      <c r="D129" s="61" t="s">
        <v>391</v>
      </c>
      <c r="L129" s="83" t="s">
        <v>392</v>
      </c>
      <c r="M129" s="73" t="s">
        <v>393</v>
      </c>
      <c r="N129" s="36" t="s">
        <v>16</v>
      </c>
      <c r="O129" s="49"/>
      <c r="P129" s="49"/>
      <c r="Q129" s="49"/>
      <c r="R129" s="39">
        <f>Q129-P129</f>
        <v>0</v>
      </c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0"/>
      <c r="AO129" s="40"/>
      <c r="AP129" s="40"/>
      <c r="AQ129" s="40"/>
      <c r="AR129" s="40"/>
      <c r="AS129" s="40"/>
      <c r="AT129" s="40"/>
      <c r="AU129" s="40"/>
      <c r="AV129" s="40"/>
      <c r="AW129" s="40"/>
      <c r="AX129" s="31"/>
      <c r="AY129" s="31"/>
      <c r="AZ129" s="31"/>
    </row>
    <row r="130" spans="1:53" s="56" customFormat="1" ht="11.25" outlineLevel="1" x14ac:dyDescent="0.25">
      <c r="A130" s="23" t="str">
        <f t="shared" si="16"/>
        <v>1</v>
      </c>
      <c r="B130" s="1" t="s">
        <v>394</v>
      </c>
      <c r="C130" s="1"/>
      <c r="D130" s="1" t="s">
        <v>395</v>
      </c>
      <c r="L130" s="57" t="s">
        <v>396</v>
      </c>
      <c r="M130" s="76" t="s">
        <v>397</v>
      </c>
      <c r="N130" s="59" t="s">
        <v>398</v>
      </c>
      <c r="O130" s="85">
        <f>SUMIFS([1]Баланс!O$16:O$95,[1]Баланс!$A$16:$A$95,$A130,[1]Баланс!$B$16:$B$95,"ПО")</f>
        <v>30.35</v>
      </c>
      <c r="P130" s="85">
        <f>SUMIFS([1]Баланс!P$16:P$95,[1]Баланс!$A$16:$A$95,$A130,[1]Баланс!$B$16:$B$95,"ПО")</f>
        <v>29.046859000000001</v>
      </c>
      <c r="Q130" s="85">
        <f>SUMIFS([1]Баланс!Q$16:Q$95,[1]Баланс!$A$16:$A$95,$A130,[1]Баланс!$B$16:$B$95,"ПО")</f>
        <v>29.046859000000001</v>
      </c>
      <c r="R130" s="85">
        <f>Q130-P130</f>
        <v>0</v>
      </c>
      <c r="S130" s="85">
        <f>SUMIFS([1]Баланс!R$16:R$95,[1]Баланс!$A$16:$A$95,$A130,[1]Баланс!$B$16:$B$95,"ПО")</f>
        <v>30.35</v>
      </c>
      <c r="T130" s="85">
        <f>SUMIFS([1]Баланс!S$16:S$95,[1]Баланс!$A$16:$A$95,$A130,[1]Баланс!$B$16:$B$95,"ПО")</f>
        <v>29.046859000000001</v>
      </c>
      <c r="U130" s="85">
        <f>SUMIFS([1]Баланс!T$16:T$95,[1]Баланс!$A$16:$A$95,$A130,[1]Баланс!$B$16:$B$95,"ПО")</f>
        <v>29.046859000000001</v>
      </c>
      <c r="V130" s="85">
        <f>SUMIFS([1]Баланс!U$16:U$95,[1]Баланс!$A$16:$A$95,$A130,[1]Баланс!$B$16:$B$95,"ПО")</f>
        <v>29.046859000000001</v>
      </c>
      <c r="W130" s="85">
        <f>SUMIFS([1]Баланс!V$16:V$95,[1]Баланс!$A$16:$A$95,$A130,[1]Баланс!$B$16:$B$95,"ПО")</f>
        <v>29.046859000000001</v>
      </c>
      <c r="X130" s="85">
        <f>SUMIFS([1]Баланс!W$16:W$95,[1]Баланс!$A$16:$A$95,$A130,[1]Баланс!$B$16:$B$95,"ПО")</f>
        <v>29.046859000000001</v>
      </c>
      <c r="Y130" s="85">
        <f>SUMIFS([1]Баланс!X$16:X$95,[1]Баланс!$A$16:$A$95,$A130,[1]Баланс!$B$16:$B$95,"ПО")</f>
        <v>0</v>
      </c>
      <c r="Z130" s="85">
        <f>SUMIFS([1]Баланс!Y$16:Y$95,[1]Баланс!$A$16:$A$95,$A130,[1]Баланс!$B$16:$B$95,"ПО")</f>
        <v>0</v>
      </c>
      <c r="AA130" s="85">
        <f>SUMIFS([1]Баланс!Z$16:Z$95,[1]Баланс!$A$16:$A$95,$A130,[1]Баланс!$B$16:$B$95,"ПО")</f>
        <v>0</v>
      </c>
      <c r="AB130" s="85">
        <f>SUMIFS([1]Баланс!AA$16:AA$95,[1]Баланс!$A$16:$A$95,$A130,[1]Баланс!$B$16:$B$95,"ПО")</f>
        <v>0</v>
      </c>
      <c r="AC130" s="85">
        <f>SUMIFS([1]Баланс!AB$16:AB$95,[1]Баланс!$A$16:$A$95,$A130,[1]Баланс!$B$16:$B$95,"ПО")</f>
        <v>0</v>
      </c>
      <c r="AD130" s="85">
        <f>SUMIFS([1]Баланс!AC$16:AC$95,[1]Баланс!$A$16:$A$95,$A130,[1]Баланс!$B$16:$B$95,"ПО")</f>
        <v>29.046859000000001</v>
      </c>
      <c r="AE130" s="85">
        <f>SUMIFS([1]Баланс!AD$16:AD$95,[1]Баланс!$A$16:$A$95,$A130,[1]Баланс!$B$16:$B$95,"ПО")</f>
        <v>29.046859000000001</v>
      </c>
      <c r="AF130" s="85">
        <f>SUMIFS([1]Баланс!AE$16:AE$95,[1]Баланс!$A$16:$A$95,$A130,[1]Баланс!$B$16:$B$95,"ПО")</f>
        <v>29.046859000000001</v>
      </c>
      <c r="AG130" s="85">
        <f>SUMIFS([1]Баланс!AF$16:AF$95,[1]Баланс!$A$16:$A$95,$A130,[1]Баланс!$B$16:$B$95,"ПО")</f>
        <v>29.046859000000001</v>
      </c>
      <c r="AH130" s="85">
        <f>SUMIFS([1]Баланс!AG$16:AG$95,[1]Баланс!$A$16:$A$95,$A130,[1]Баланс!$B$16:$B$95,"ПО")</f>
        <v>29.046859000000001</v>
      </c>
      <c r="AI130" s="85">
        <f>SUMIFS([1]Баланс!AH$16:AH$95,[1]Баланс!$A$16:$A$95,$A130,[1]Баланс!$B$16:$B$95,"ПО")</f>
        <v>0</v>
      </c>
      <c r="AJ130" s="85">
        <f>SUMIFS([1]Баланс!AI$16:AI$95,[1]Баланс!$A$16:$A$95,$A130,[1]Баланс!$B$16:$B$95,"ПО")</f>
        <v>0</v>
      </c>
      <c r="AK130" s="85">
        <f>SUMIFS([1]Баланс!AJ$16:AJ$95,[1]Баланс!$A$16:$A$95,$A130,[1]Баланс!$B$16:$B$95,"ПО")</f>
        <v>0</v>
      </c>
      <c r="AL130" s="85">
        <f>SUMIFS([1]Баланс!AK$16:AK$95,[1]Баланс!$A$16:$A$95,$A130,[1]Баланс!$B$16:$B$95,"ПО")</f>
        <v>0</v>
      </c>
      <c r="AM130" s="85">
        <f>SUMIFS([1]Баланс!AL$16:AL$95,[1]Баланс!$A$16:$A$95,$A130,[1]Баланс!$B$16:$B$95,"ПО")</f>
        <v>0</v>
      </c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31"/>
      <c r="AY130" s="31"/>
      <c r="AZ130" s="31"/>
    </row>
    <row r="131" spans="1:53" ht="15" outlineLevel="1" x14ac:dyDescent="0.25">
      <c r="A131" s="23" t="str">
        <f t="shared" si="16"/>
        <v>1</v>
      </c>
      <c r="B131" s="1" t="s">
        <v>399</v>
      </c>
      <c r="D131" s="1" t="s">
        <v>400</v>
      </c>
      <c r="L131" s="34" t="s">
        <v>401</v>
      </c>
      <c r="M131" s="81" t="s">
        <v>402</v>
      </c>
      <c r="N131" s="36" t="s">
        <v>398</v>
      </c>
      <c r="O131" s="86">
        <f>O130/2</f>
        <v>15.175000000000001</v>
      </c>
      <c r="P131" s="86">
        <f>P130/2</f>
        <v>14.523429500000001</v>
      </c>
      <c r="Q131" s="86">
        <f>Q130/2</f>
        <v>14.523429500000001</v>
      </c>
      <c r="R131" s="38">
        <f t="shared" si="10"/>
        <v>0</v>
      </c>
      <c r="S131" s="86">
        <f t="shared" ref="S131:AM131" si="29">S130/2</f>
        <v>15.175000000000001</v>
      </c>
      <c r="T131" s="86">
        <f t="shared" si="29"/>
        <v>14.523429500000001</v>
      </c>
      <c r="U131" s="86">
        <f t="shared" si="29"/>
        <v>14.523429500000001</v>
      </c>
      <c r="V131" s="86">
        <f t="shared" si="29"/>
        <v>14.523429500000001</v>
      </c>
      <c r="W131" s="86">
        <f t="shared" si="29"/>
        <v>14.523429500000001</v>
      </c>
      <c r="X131" s="86">
        <f t="shared" si="29"/>
        <v>14.523429500000001</v>
      </c>
      <c r="Y131" s="86">
        <f t="shared" si="29"/>
        <v>0</v>
      </c>
      <c r="Z131" s="86">
        <f t="shared" si="29"/>
        <v>0</v>
      </c>
      <c r="AA131" s="86">
        <f t="shared" si="29"/>
        <v>0</v>
      </c>
      <c r="AB131" s="86">
        <f t="shared" si="29"/>
        <v>0</v>
      </c>
      <c r="AC131" s="86">
        <f t="shared" si="29"/>
        <v>0</v>
      </c>
      <c r="AD131" s="86">
        <f t="shared" si="29"/>
        <v>14.523429500000001</v>
      </c>
      <c r="AE131" s="86">
        <f t="shared" si="29"/>
        <v>14.523429500000001</v>
      </c>
      <c r="AF131" s="86">
        <f t="shared" si="29"/>
        <v>14.523429500000001</v>
      </c>
      <c r="AG131" s="86">
        <f t="shared" si="29"/>
        <v>14.523429500000001</v>
      </c>
      <c r="AH131" s="86">
        <f t="shared" si="29"/>
        <v>14.523429500000001</v>
      </c>
      <c r="AI131" s="86">
        <f t="shared" si="29"/>
        <v>0</v>
      </c>
      <c r="AJ131" s="86">
        <f t="shared" si="29"/>
        <v>0</v>
      </c>
      <c r="AK131" s="86">
        <f t="shared" si="29"/>
        <v>0</v>
      </c>
      <c r="AL131" s="86">
        <f t="shared" si="29"/>
        <v>0</v>
      </c>
      <c r="AM131" s="86">
        <f t="shared" si="29"/>
        <v>0</v>
      </c>
      <c r="AN131" s="40"/>
      <c r="AO131" s="40"/>
      <c r="AP131" s="40"/>
      <c r="AQ131" s="40"/>
      <c r="AR131" s="40"/>
      <c r="AS131" s="40"/>
      <c r="AT131" s="40"/>
      <c r="AU131" s="40"/>
      <c r="AV131" s="40"/>
      <c r="AW131" s="40"/>
      <c r="AX131" s="31"/>
      <c r="AY131" s="31"/>
      <c r="AZ131" s="31"/>
    </row>
    <row r="132" spans="1:53" ht="15" outlineLevel="1" x14ac:dyDescent="0.25">
      <c r="A132" s="23" t="str">
        <f t="shared" si="16"/>
        <v>1</v>
      </c>
      <c r="B132" s="1" t="s">
        <v>403</v>
      </c>
      <c r="D132" s="1" t="s">
        <v>404</v>
      </c>
      <c r="L132" s="34" t="s">
        <v>405</v>
      </c>
      <c r="M132" s="81" t="s">
        <v>406</v>
      </c>
      <c r="N132" s="36" t="s">
        <v>407</v>
      </c>
      <c r="O132" s="77">
        <v>66.03</v>
      </c>
      <c r="P132" s="77">
        <v>66.03</v>
      </c>
      <c r="Q132" s="77">
        <v>67.685576700638237</v>
      </c>
      <c r="R132" s="39">
        <f>Q132-P132</f>
        <v>1.6555767006382354</v>
      </c>
      <c r="S132" s="77">
        <v>66.03</v>
      </c>
      <c r="T132" s="77">
        <v>72.180000000000007</v>
      </c>
      <c r="U132" s="77">
        <v>173.16</v>
      </c>
      <c r="V132" s="77">
        <v>185.04</v>
      </c>
      <c r="W132" s="77">
        <v>187.91</v>
      </c>
      <c r="X132" s="77">
        <v>200.4</v>
      </c>
      <c r="Y132" s="77"/>
      <c r="Z132" s="77"/>
      <c r="AA132" s="77"/>
      <c r="AB132" s="77"/>
      <c r="AC132" s="77"/>
      <c r="AD132" s="77">
        <f>S134</f>
        <v>72.180000000000007</v>
      </c>
      <c r="AE132" s="77">
        <f ca="1">AD134</f>
        <v>83.827304483735659</v>
      </c>
      <c r="AF132" s="77">
        <f ca="1">AE134</f>
        <v>87.002008239292067</v>
      </c>
      <c r="AG132" s="77">
        <f ca="1">AF134</f>
        <v>88.865032028128965</v>
      </c>
      <c r="AH132" s="77">
        <f ca="1">AG134</f>
        <v>91.233227356863026</v>
      </c>
      <c r="AI132" s="77"/>
      <c r="AJ132" s="77"/>
      <c r="AK132" s="77"/>
      <c r="AL132" s="77"/>
      <c r="AM132" s="77"/>
      <c r="AN132" s="40"/>
      <c r="AO132" s="40"/>
      <c r="AP132" s="40"/>
      <c r="AQ132" s="40"/>
      <c r="AR132" s="40"/>
      <c r="AS132" s="40"/>
      <c r="AT132" s="40"/>
      <c r="AU132" s="40"/>
      <c r="AV132" s="40"/>
      <c r="AW132" s="40"/>
      <c r="AX132" s="31"/>
      <c r="AY132" s="31"/>
      <c r="AZ132" s="31"/>
    </row>
    <row r="133" spans="1:53" ht="15" outlineLevel="1" x14ac:dyDescent="0.25">
      <c r="A133" s="23" t="str">
        <f t="shared" si="16"/>
        <v>1</v>
      </c>
      <c r="B133" s="1" t="s">
        <v>408</v>
      </c>
      <c r="D133" s="1" t="s">
        <v>409</v>
      </c>
      <c r="L133" s="34" t="s">
        <v>410</v>
      </c>
      <c r="M133" s="81" t="s">
        <v>411</v>
      </c>
      <c r="N133" s="36" t="s">
        <v>398</v>
      </c>
      <c r="O133" s="87">
        <f>O130-O131</f>
        <v>15.175000000000001</v>
      </c>
      <c r="P133" s="87">
        <f>P130-P131</f>
        <v>14.523429500000001</v>
      </c>
      <c r="Q133" s="87">
        <f>Q130-Q131</f>
        <v>14.523429500000001</v>
      </c>
      <c r="R133" s="38">
        <f>Q133-P133</f>
        <v>0</v>
      </c>
      <c r="S133" s="87">
        <f t="shared" ref="S133:AM133" si="30">S130-S131</f>
        <v>15.175000000000001</v>
      </c>
      <c r="T133" s="87">
        <f t="shared" si="30"/>
        <v>14.523429500000001</v>
      </c>
      <c r="U133" s="87">
        <f t="shared" si="30"/>
        <v>14.523429500000001</v>
      </c>
      <c r="V133" s="87">
        <f t="shared" si="30"/>
        <v>14.523429500000001</v>
      </c>
      <c r="W133" s="87">
        <f t="shared" si="30"/>
        <v>14.523429500000001</v>
      </c>
      <c r="X133" s="87">
        <f t="shared" si="30"/>
        <v>14.523429500000001</v>
      </c>
      <c r="Y133" s="87">
        <f t="shared" si="30"/>
        <v>0</v>
      </c>
      <c r="Z133" s="87">
        <f t="shared" si="30"/>
        <v>0</v>
      </c>
      <c r="AA133" s="87">
        <f t="shared" si="30"/>
        <v>0</v>
      </c>
      <c r="AB133" s="87">
        <f t="shared" si="30"/>
        <v>0</v>
      </c>
      <c r="AC133" s="87">
        <f t="shared" si="30"/>
        <v>0</v>
      </c>
      <c r="AD133" s="87">
        <f t="shared" si="30"/>
        <v>14.523429500000001</v>
      </c>
      <c r="AE133" s="87">
        <f t="shared" si="30"/>
        <v>14.523429500000001</v>
      </c>
      <c r="AF133" s="87">
        <f t="shared" si="30"/>
        <v>14.523429500000001</v>
      </c>
      <c r="AG133" s="87">
        <f t="shared" si="30"/>
        <v>14.523429500000001</v>
      </c>
      <c r="AH133" s="87">
        <f t="shared" si="30"/>
        <v>14.523429500000001</v>
      </c>
      <c r="AI133" s="87">
        <f t="shared" si="30"/>
        <v>0</v>
      </c>
      <c r="AJ133" s="87">
        <f t="shared" si="30"/>
        <v>0</v>
      </c>
      <c r="AK133" s="87">
        <f t="shared" si="30"/>
        <v>0</v>
      </c>
      <c r="AL133" s="87">
        <f t="shared" si="30"/>
        <v>0</v>
      </c>
      <c r="AM133" s="87">
        <f t="shared" si="30"/>
        <v>0</v>
      </c>
      <c r="AN133" s="40"/>
      <c r="AO133" s="40"/>
      <c r="AP133" s="40"/>
      <c r="AQ133" s="40"/>
      <c r="AR133" s="40"/>
      <c r="AS133" s="40"/>
      <c r="AT133" s="40"/>
      <c r="AU133" s="40"/>
      <c r="AV133" s="40"/>
      <c r="AW133" s="40"/>
      <c r="AX133" s="31"/>
      <c r="AY133" s="31"/>
      <c r="AZ133" s="31"/>
    </row>
    <row r="134" spans="1:53" ht="15" outlineLevel="1" x14ac:dyDescent="0.25">
      <c r="A134" s="23" t="str">
        <f t="shared" si="16"/>
        <v>1</v>
      </c>
      <c r="B134" s="1" t="s">
        <v>412</v>
      </c>
      <c r="D134" s="1" t="s">
        <v>413</v>
      </c>
      <c r="L134" s="34" t="s">
        <v>414</v>
      </c>
      <c r="M134" s="81" t="s">
        <v>415</v>
      </c>
      <c r="N134" s="36" t="s">
        <v>407</v>
      </c>
      <c r="O134" s="77">
        <f ca="1">IF(O133=0,0,(O127-O131*O132)/O133)</f>
        <v>66.027990115321245</v>
      </c>
      <c r="P134" s="77">
        <f ca="1">IF(P133=0,0,(P127-P131*P132)/P133)</f>
        <v>63.361945771623695</v>
      </c>
      <c r="Q134" s="77">
        <f ca="1">IF(Q133=0,0,(Q127-Q131*Q132)/Q133)</f>
        <v>67.685576700638237</v>
      </c>
      <c r="R134" s="39">
        <f ca="1">Q134-P134</f>
        <v>4.3236309290145414</v>
      </c>
      <c r="S134" s="77">
        <v>72.180000000000007</v>
      </c>
      <c r="T134" s="77">
        <v>173.16</v>
      </c>
      <c r="U134" s="77">
        <f t="shared" ref="U134:AM134" ca="1" si="31">IF(U133=0,0,(U127-U131*U132)/U133)</f>
        <v>185.04138137161618</v>
      </c>
      <c r="V134" s="77">
        <f t="shared" ca="1" si="31"/>
        <v>187.91173357776222</v>
      </c>
      <c r="W134" s="77">
        <f t="shared" ca="1" si="31"/>
        <v>200.4030591090891</v>
      </c>
      <c r="X134" s="77">
        <f t="shared" ca="1" si="31"/>
        <v>203.90494955865594</v>
      </c>
      <c r="Y134" s="77">
        <f t="shared" si="31"/>
        <v>0</v>
      </c>
      <c r="Z134" s="77">
        <f t="shared" si="31"/>
        <v>0</v>
      </c>
      <c r="AA134" s="77">
        <f t="shared" si="31"/>
        <v>0</v>
      </c>
      <c r="AB134" s="77">
        <f t="shared" si="31"/>
        <v>0</v>
      </c>
      <c r="AC134" s="77">
        <f t="shared" si="31"/>
        <v>0</v>
      </c>
      <c r="AD134" s="77">
        <f ca="1">IF(AD133=0,0,(AD127-AD131*AD132)/AD133)</f>
        <v>83.827304483735659</v>
      </c>
      <c r="AE134" s="77">
        <f ca="1">IF(AE133=0,0,(AE127-AE131*AE132)/AE133)</f>
        <v>87.002008239292067</v>
      </c>
      <c r="AF134" s="77">
        <f ca="1">IF(AF133=0,0,(AF127-AF131*AF132)/AF133)</f>
        <v>88.865032028128965</v>
      </c>
      <c r="AG134" s="77">
        <f t="shared" ca="1" si="31"/>
        <v>91.233227356863026</v>
      </c>
      <c r="AH134" s="77">
        <f ca="1">IF(AH133=0,0,(AH127-AH131*AH132)/AH133)+0.01</f>
        <v>95.243656067774708</v>
      </c>
      <c r="AI134" s="77">
        <f t="shared" si="31"/>
        <v>0</v>
      </c>
      <c r="AJ134" s="77">
        <f t="shared" si="31"/>
        <v>0</v>
      </c>
      <c r="AK134" s="77">
        <f t="shared" si="31"/>
        <v>0</v>
      </c>
      <c r="AL134" s="77">
        <f t="shared" si="31"/>
        <v>0</v>
      </c>
      <c r="AM134" s="77">
        <f t="shared" si="31"/>
        <v>0</v>
      </c>
      <c r="AN134" s="40"/>
      <c r="AO134" s="40"/>
      <c r="AP134" s="40"/>
      <c r="AQ134" s="40"/>
      <c r="AR134" s="40"/>
      <c r="AS134" s="40"/>
      <c r="AT134" s="40"/>
      <c r="AU134" s="40"/>
      <c r="AV134" s="40"/>
      <c r="AW134" s="40"/>
      <c r="AX134" s="31"/>
      <c r="AY134" s="31"/>
      <c r="AZ134" s="31"/>
    </row>
    <row r="135" spans="1:53" ht="11.25" outlineLevel="1" x14ac:dyDescent="0.25">
      <c r="A135" s="23" t="str">
        <f t="shared" si="16"/>
        <v>1</v>
      </c>
      <c r="D135" s="1" t="s">
        <v>416</v>
      </c>
      <c r="L135" s="34" t="s">
        <v>417</v>
      </c>
      <c r="M135" s="35" t="s">
        <v>418</v>
      </c>
      <c r="N135" s="36" t="s">
        <v>382</v>
      </c>
      <c r="O135" s="53">
        <f ca="1">IF(O132=0,0,O134/O132*100)</f>
        <v>99.996956103772888</v>
      </c>
      <c r="P135" s="53">
        <f ca="1">IF(P132=0,0,P134/P132*100)</f>
        <v>95.959330261432214</v>
      </c>
      <c r="Q135" s="53">
        <f ca="1">IF(Q132=0,0,Q134/Q132*100)</f>
        <v>100</v>
      </c>
      <c r="R135" s="40"/>
      <c r="S135" s="53">
        <f t="shared" ref="S135:AM135" si="32">IF(S132=0,0,S134/S132*100)</f>
        <v>109.3139482053612</v>
      </c>
      <c r="T135" s="53">
        <f t="shared" si="32"/>
        <v>239.90024937655855</v>
      </c>
      <c r="U135" s="53">
        <f t="shared" ca="1" si="32"/>
        <v>106.86150460361294</v>
      </c>
      <c r="V135" s="53">
        <f t="shared" ca="1" si="32"/>
        <v>101.55195286303622</v>
      </c>
      <c r="W135" s="53">
        <f t="shared" ca="1" si="32"/>
        <v>106.6484269645517</v>
      </c>
      <c r="X135" s="53">
        <f t="shared" ca="1" si="32"/>
        <v>101.74897682567661</v>
      </c>
      <c r="Y135" s="53">
        <f t="shared" si="32"/>
        <v>0</v>
      </c>
      <c r="Z135" s="53">
        <f t="shared" si="32"/>
        <v>0</v>
      </c>
      <c r="AA135" s="53">
        <f t="shared" si="32"/>
        <v>0</v>
      </c>
      <c r="AB135" s="53">
        <f t="shared" si="32"/>
        <v>0</v>
      </c>
      <c r="AC135" s="53">
        <f t="shared" si="32"/>
        <v>0</v>
      </c>
      <c r="AD135" s="53">
        <f t="shared" ca="1" si="32"/>
        <v>116.13647060645005</v>
      </c>
      <c r="AE135" s="53">
        <f t="shared" ca="1" si="32"/>
        <v>103.78719532389637</v>
      </c>
      <c r="AF135" s="53">
        <f t="shared" ca="1" si="32"/>
        <v>102.14135722443646</v>
      </c>
      <c r="AG135" s="53">
        <f t="shared" ca="1" si="32"/>
        <v>102.66493498588336</v>
      </c>
      <c r="AH135" s="53">
        <f t="shared" ca="1" si="32"/>
        <v>104.39579835888597</v>
      </c>
      <c r="AI135" s="53">
        <f t="shared" si="32"/>
        <v>0</v>
      </c>
      <c r="AJ135" s="53">
        <f t="shared" si="32"/>
        <v>0</v>
      </c>
      <c r="AK135" s="53">
        <f t="shared" si="32"/>
        <v>0</v>
      </c>
      <c r="AL135" s="53">
        <f t="shared" si="32"/>
        <v>0</v>
      </c>
      <c r="AM135" s="53">
        <f t="shared" si="32"/>
        <v>0</v>
      </c>
      <c r="AN135" s="40"/>
      <c r="AO135" s="40"/>
      <c r="AP135" s="40"/>
      <c r="AQ135" s="40"/>
      <c r="AR135" s="40"/>
      <c r="AS135" s="40"/>
      <c r="AT135" s="40"/>
      <c r="AU135" s="40"/>
      <c r="AV135" s="40"/>
      <c r="AW135" s="40"/>
      <c r="AX135" s="31"/>
      <c r="AY135" s="31"/>
      <c r="AZ135" s="31"/>
    </row>
    <row r="136" spans="1:53" ht="11.25" outlineLevel="1" x14ac:dyDescent="0.25">
      <c r="A136" s="23" t="str">
        <f t="shared" si="16"/>
        <v>1</v>
      </c>
      <c r="D136" s="1" t="s">
        <v>419</v>
      </c>
      <c r="L136" s="34" t="s">
        <v>420</v>
      </c>
      <c r="M136" s="35" t="s">
        <v>421</v>
      </c>
      <c r="N136" s="36" t="s">
        <v>407</v>
      </c>
      <c r="O136" s="77">
        <f ca="1">IF(O130=0,0,O127/O130)</f>
        <v>66.028995057660623</v>
      </c>
      <c r="P136" s="77">
        <f ca="1">IF(P130=0,0,P127/P130)</f>
        <v>64.695972885811841</v>
      </c>
      <c r="Q136" s="77">
        <f ca="1">IF(Q130=0,0,Q127/Q130)</f>
        <v>67.685576700638237</v>
      </c>
      <c r="R136" s="39">
        <f ca="1">Q136-P136</f>
        <v>2.9896038148263955</v>
      </c>
      <c r="S136" s="77">
        <f ca="1">IF(S130=0,0,S127/S130)</f>
        <v>69.546175358142406</v>
      </c>
      <c r="T136" s="77">
        <f ca="1">IF(T130=0,0,T127/T130)</f>
        <v>173.16209742444099</v>
      </c>
      <c r="U136" s="77">
        <f t="shared" ref="U136:AM136" ca="1" si="33">IF(U130=0,0,U127/U130)</f>
        <v>179.10069068580808</v>
      </c>
      <c r="V136" s="77">
        <f t="shared" ca="1" si="33"/>
        <v>186.47586678888112</v>
      </c>
      <c r="W136" s="77">
        <f t="shared" ca="1" si="33"/>
        <v>194.15652955454456</v>
      </c>
      <c r="X136" s="77">
        <f t="shared" ca="1" si="33"/>
        <v>202.15247477932797</v>
      </c>
      <c r="Y136" s="77">
        <f t="shared" si="33"/>
        <v>0</v>
      </c>
      <c r="Z136" s="77">
        <f t="shared" si="33"/>
        <v>0</v>
      </c>
      <c r="AA136" s="77">
        <f t="shared" si="33"/>
        <v>0</v>
      </c>
      <c r="AB136" s="77">
        <f t="shared" si="33"/>
        <v>0</v>
      </c>
      <c r="AC136" s="77">
        <f t="shared" si="33"/>
        <v>0</v>
      </c>
      <c r="AD136" s="77">
        <f ca="1">IF(AD130=0,0,AD127/AD130)</f>
        <v>78.003652241867826</v>
      </c>
      <c r="AE136" s="77">
        <f ca="1">IF(AE130=0,0,AE127/AE130)</f>
        <v>85.414656361513863</v>
      </c>
      <c r="AF136" s="77">
        <f ca="1">IF(AF130=0,0,AF127/AF130)</f>
        <v>87.933520133710516</v>
      </c>
      <c r="AG136" s="77">
        <f t="shared" ca="1" si="33"/>
        <v>90.049129692495995</v>
      </c>
      <c r="AH136" s="77">
        <f t="shared" ca="1" si="33"/>
        <v>93.233441712318864</v>
      </c>
      <c r="AI136" s="77">
        <f t="shared" si="33"/>
        <v>0</v>
      </c>
      <c r="AJ136" s="77">
        <f t="shared" si="33"/>
        <v>0</v>
      </c>
      <c r="AK136" s="77">
        <f t="shared" si="33"/>
        <v>0</v>
      </c>
      <c r="AL136" s="77">
        <f t="shared" si="33"/>
        <v>0</v>
      </c>
      <c r="AM136" s="77">
        <f t="shared" si="33"/>
        <v>0</v>
      </c>
      <c r="AN136" s="40"/>
      <c r="AO136" s="40"/>
      <c r="AP136" s="40"/>
      <c r="AQ136" s="40"/>
      <c r="AR136" s="40"/>
      <c r="AS136" s="40"/>
      <c r="AT136" s="40"/>
      <c r="AU136" s="40"/>
      <c r="AV136" s="40"/>
      <c r="AW136" s="40"/>
      <c r="AX136" s="31"/>
      <c r="AY136" s="31"/>
      <c r="AZ136" s="31"/>
    </row>
    <row r="137" spans="1:53" s="56" customFormat="1" ht="11.25" outlineLevel="1" x14ac:dyDescent="0.25">
      <c r="A137" s="23" t="str">
        <f t="shared" si="16"/>
        <v>1</v>
      </c>
      <c r="C137" s="1"/>
      <c r="D137" s="1" t="s">
        <v>422</v>
      </c>
      <c r="L137" s="57" t="s">
        <v>423</v>
      </c>
      <c r="M137" s="76" t="s">
        <v>424</v>
      </c>
      <c r="N137" s="59" t="s">
        <v>16</v>
      </c>
      <c r="O137" s="84">
        <f ca="1">IF(O130=0,0,O127/O130*O138)</f>
        <v>1706.1892322899505</v>
      </c>
      <c r="P137" s="84">
        <f ca="1">IF(P130=0,0,P127/P130*P138)</f>
        <v>1655.6649845320942</v>
      </c>
      <c r="Q137" s="84">
        <f ca="1">IF(Q130=0,0,Q127/Q130*Q138)</f>
        <v>1732.1733378815056</v>
      </c>
      <c r="R137" s="60">
        <f ca="1">R139*R140+R141*R142</f>
        <v>0</v>
      </c>
      <c r="S137" s="84">
        <f ca="1">IF(S130=0,0,S127/S130*S138)</f>
        <v>1797.0731712543998</v>
      </c>
      <c r="T137" s="84">
        <f ca="1">IF(T130=0,0,T127/T130*T138)</f>
        <v>4431.4724482125612</v>
      </c>
      <c r="U137" s="84">
        <f t="shared" ref="U137:AM137" ca="1" si="34">IF(U130=0,0,U127/U130*U138)</f>
        <v>4583.4497735644463</v>
      </c>
      <c r="V137" s="84">
        <f t="shared" ca="1" si="34"/>
        <v>4772.191364175781</v>
      </c>
      <c r="W137" s="84">
        <f t="shared" ca="1" si="34"/>
        <v>4968.7508072427108</v>
      </c>
      <c r="X137" s="84">
        <f t="shared" ca="1" si="34"/>
        <v>5173.3787915884541</v>
      </c>
      <c r="Y137" s="84">
        <f t="shared" si="34"/>
        <v>0</v>
      </c>
      <c r="Z137" s="84">
        <f t="shared" si="34"/>
        <v>0</v>
      </c>
      <c r="AA137" s="84">
        <f t="shared" si="34"/>
        <v>0</v>
      </c>
      <c r="AB137" s="84">
        <f t="shared" si="34"/>
        <v>0</v>
      </c>
      <c r="AC137" s="84">
        <f t="shared" si="34"/>
        <v>0</v>
      </c>
      <c r="AD137" s="84">
        <f ca="1">IF(AD130=0,0,AD127/AD130*AD138)</f>
        <v>1996.2280482345409</v>
      </c>
      <c r="AE137" s="84">
        <f ca="1">IF(AE130=0,0,AE127/AE130*AE138)</f>
        <v>2185.886530421335</v>
      </c>
      <c r="AF137" s="84">
        <f ca="1">IF(AF130=0,0,AF127/AF130*AF138)</f>
        <v>2250.3479545627283</v>
      </c>
      <c r="AG137" s="84">
        <f t="shared" ca="1" si="34"/>
        <v>2304.4895110024909</v>
      </c>
      <c r="AH137" s="84">
        <f t="shared" ca="1" si="34"/>
        <v>2385.9807333441149</v>
      </c>
      <c r="AI137" s="84">
        <f t="shared" si="34"/>
        <v>0</v>
      </c>
      <c r="AJ137" s="84">
        <f t="shared" si="34"/>
        <v>0</v>
      </c>
      <c r="AK137" s="84">
        <f t="shared" si="34"/>
        <v>0</v>
      </c>
      <c r="AL137" s="84">
        <f t="shared" si="34"/>
        <v>0</v>
      </c>
      <c r="AM137" s="84">
        <f t="shared" si="34"/>
        <v>0</v>
      </c>
      <c r="AN137" s="29">
        <f ca="1">IF(S137=0,0,(AD137-S137)/S137*100)</f>
        <v>11.082179633293746</v>
      </c>
      <c r="AO137" s="29">
        <f ca="1">IF(AD137=0,0,(AE137-AD137)/AD137*100)</f>
        <v>9.5008424691020466</v>
      </c>
      <c r="AP137" s="29">
        <f ca="1">IF(AE137=0,0,(AF137-AE137)/AE137*100)</f>
        <v>2.9489830896651443</v>
      </c>
      <c r="AQ137" s="29">
        <f ca="1">IF(AF137=0,0,(AG137-AF137)/AF137*100)</f>
        <v>2.4059193303856405</v>
      </c>
      <c r="AR137" s="29">
        <f t="shared" ref="AR137:AW137" ca="1" si="35">IF(AG137=0,0,(AH137-AG137)/AG137*100)</f>
        <v>3.5361941094786769</v>
      </c>
      <c r="AS137" s="29">
        <f t="shared" ca="1" si="35"/>
        <v>-100</v>
      </c>
      <c r="AT137" s="29">
        <f t="shared" si="35"/>
        <v>0</v>
      </c>
      <c r="AU137" s="29">
        <f t="shared" si="35"/>
        <v>0</v>
      </c>
      <c r="AV137" s="29">
        <f t="shared" si="35"/>
        <v>0</v>
      </c>
      <c r="AW137" s="29">
        <f t="shared" si="35"/>
        <v>0</v>
      </c>
      <c r="AX137" s="31"/>
      <c r="AY137" s="31"/>
      <c r="AZ137" s="31"/>
    </row>
    <row r="138" spans="1:53" s="56" customFormat="1" ht="11.25" outlineLevel="1" x14ac:dyDescent="0.25">
      <c r="A138" s="23" t="str">
        <f t="shared" si="16"/>
        <v>1</v>
      </c>
      <c r="B138" s="1" t="s">
        <v>425</v>
      </c>
      <c r="C138" s="1"/>
      <c r="D138" s="1" t="s">
        <v>426</v>
      </c>
      <c r="L138" s="57" t="s">
        <v>427</v>
      </c>
      <c r="M138" s="76" t="s">
        <v>428</v>
      </c>
      <c r="N138" s="59" t="s">
        <v>398</v>
      </c>
      <c r="O138" s="85">
        <f>SUMIFS([1]Баланс!O$16:O$95,[1]Баланс!$A$16:$A$95,$A138,[1]Баланс!$B$16:$B$95,"население")</f>
        <v>25.84</v>
      </c>
      <c r="P138" s="85">
        <f>SUMIFS([1]Баланс!P$16:P$95,[1]Баланс!$A$16:$A$95,$A138,[1]Баланс!$B$16:$B$95,"население")</f>
        <v>25.591469</v>
      </c>
      <c r="Q138" s="85">
        <f>SUMIFS([1]Баланс!Q$16:Q$95,[1]Баланс!$A$16:$A$95,$A138,[1]Баланс!$B$16:$B$95,"население")</f>
        <v>25.591469</v>
      </c>
      <c r="R138" s="85">
        <f>Q138-P138</f>
        <v>0</v>
      </c>
      <c r="S138" s="85">
        <f>SUMIFS([1]Баланс!R$16:R$95,[1]Баланс!$A$16:$A$95,$A138,[1]Баланс!$B$16:$B$95,"население")</f>
        <v>25.84</v>
      </c>
      <c r="T138" s="85">
        <f>SUMIFS([1]Баланс!S$16:S$95,[1]Баланс!$A$16:$A$95,$A138,[1]Баланс!$B$16:$B$95,"население")</f>
        <v>25.591469</v>
      </c>
      <c r="U138" s="85">
        <f>SUMIFS([1]Баланс!T$16:T$95,[1]Баланс!$A$16:$A$95,$A138,[1]Баланс!$B$16:$B$95,"население")</f>
        <v>25.591469</v>
      </c>
      <c r="V138" s="85">
        <f>SUMIFS([1]Баланс!U$16:U$95,[1]Баланс!$A$16:$A$95,$A138,[1]Баланс!$B$16:$B$95,"население")</f>
        <v>25.591469</v>
      </c>
      <c r="W138" s="85">
        <f>SUMIFS([1]Баланс!V$16:V$95,[1]Баланс!$A$16:$A$95,$A138,[1]Баланс!$B$16:$B$95,"население")</f>
        <v>25.591469</v>
      </c>
      <c r="X138" s="85">
        <f>SUMIFS([1]Баланс!W$16:W$95,[1]Баланс!$A$16:$A$95,$A138,[1]Баланс!$B$16:$B$95,"население")</f>
        <v>25.591469</v>
      </c>
      <c r="Y138" s="85">
        <f>SUMIFS([1]Баланс!X$16:X$95,[1]Баланс!$A$16:$A$95,$A138,[1]Баланс!$B$16:$B$95,"население")</f>
        <v>0</v>
      </c>
      <c r="Z138" s="85">
        <f>SUMIFS([1]Баланс!Y$16:Y$95,[1]Баланс!$A$16:$A$95,$A138,[1]Баланс!$B$16:$B$95,"население")</f>
        <v>0</v>
      </c>
      <c r="AA138" s="85">
        <f>SUMIFS([1]Баланс!Z$16:Z$95,[1]Баланс!$A$16:$A$95,$A138,[1]Баланс!$B$16:$B$95,"население")</f>
        <v>0</v>
      </c>
      <c r="AB138" s="85">
        <f>SUMIFS([1]Баланс!AA$16:AA$95,[1]Баланс!$A$16:$A$95,$A138,[1]Баланс!$B$16:$B$95,"население")</f>
        <v>0</v>
      </c>
      <c r="AC138" s="85">
        <f>SUMIFS([1]Баланс!AB$16:AB$95,[1]Баланс!$A$16:$A$95,$A138,[1]Баланс!$B$16:$B$95,"население")</f>
        <v>0</v>
      </c>
      <c r="AD138" s="85">
        <f>SUMIFS([1]Баланс!AC$16:AC$95,[1]Баланс!$A$16:$A$95,$A138,[1]Баланс!$B$16:$B$95,"население")</f>
        <v>25.591469</v>
      </c>
      <c r="AE138" s="85">
        <f>SUMIFS([1]Баланс!AD$16:AD$95,[1]Баланс!$A$16:$A$95,$A138,[1]Баланс!$B$16:$B$95,"население")</f>
        <v>25.591469</v>
      </c>
      <c r="AF138" s="85">
        <f>SUMIFS([1]Баланс!AE$16:AE$95,[1]Баланс!$A$16:$A$95,$A138,[1]Баланс!$B$16:$B$95,"население")</f>
        <v>25.591469</v>
      </c>
      <c r="AG138" s="85">
        <f>SUMIFS([1]Баланс!AF$16:AF$95,[1]Баланс!$A$16:$A$95,$A138,[1]Баланс!$B$16:$B$95,"население")</f>
        <v>25.591469</v>
      </c>
      <c r="AH138" s="85">
        <f>SUMIFS([1]Баланс!AG$16:AG$95,[1]Баланс!$A$16:$A$95,$A138,[1]Баланс!$B$16:$B$95,"население")</f>
        <v>25.591469</v>
      </c>
      <c r="AI138" s="85">
        <f>SUMIFS([1]Баланс!AH$16:AH$95,[1]Баланс!$A$16:$A$95,$A138,[1]Баланс!$B$16:$B$95,"население")</f>
        <v>0</v>
      </c>
      <c r="AJ138" s="85">
        <f>SUMIFS([1]Баланс!AI$16:AI$95,[1]Баланс!$A$16:$A$95,$A138,[1]Баланс!$B$16:$B$95,"население")</f>
        <v>0</v>
      </c>
      <c r="AK138" s="85">
        <f>SUMIFS([1]Баланс!AJ$16:AJ$95,[1]Баланс!$A$16:$A$95,$A138,[1]Баланс!$B$16:$B$95,"население")</f>
        <v>0</v>
      </c>
      <c r="AL138" s="85">
        <f>SUMIFS([1]Баланс!AK$16:AK$95,[1]Баланс!$A$16:$A$95,$A138,[1]Баланс!$B$16:$B$95,"население")</f>
        <v>0</v>
      </c>
      <c r="AM138" s="85">
        <f>SUMIFS([1]Баланс!AL$16:AL$95,[1]Баланс!$A$16:$A$95,$A138,[1]Баланс!$B$16:$B$95,"население")</f>
        <v>0</v>
      </c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31"/>
      <c r="AY138" s="31"/>
      <c r="AZ138" s="31"/>
    </row>
    <row r="139" spans="1:53" ht="15" outlineLevel="1" x14ac:dyDescent="0.25">
      <c r="A139" s="23" t="str">
        <f t="shared" si="16"/>
        <v>1</v>
      </c>
      <c r="B139" s="1" t="s">
        <v>429</v>
      </c>
      <c r="D139" s="1" t="s">
        <v>430</v>
      </c>
      <c r="L139" s="88" t="s">
        <v>431</v>
      </c>
      <c r="M139" s="81" t="s">
        <v>432</v>
      </c>
      <c r="N139" s="89" t="s">
        <v>398</v>
      </c>
      <c r="O139" s="86">
        <f>O138/2</f>
        <v>12.92</v>
      </c>
      <c r="P139" s="86">
        <f>P138/2</f>
        <v>12.7957345</v>
      </c>
      <c r="Q139" s="86">
        <f>Q138/2</f>
        <v>12.7957345</v>
      </c>
      <c r="R139" s="38">
        <f>Q139-P139</f>
        <v>0</v>
      </c>
      <c r="S139" s="86">
        <f>S138/2</f>
        <v>12.92</v>
      </c>
      <c r="T139" s="86">
        <f t="shared" ref="T139:AM139" si="36">T138/2</f>
        <v>12.7957345</v>
      </c>
      <c r="U139" s="86">
        <f t="shared" si="36"/>
        <v>12.7957345</v>
      </c>
      <c r="V139" s="86">
        <f t="shared" si="36"/>
        <v>12.7957345</v>
      </c>
      <c r="W139" s="86">
        <f t="shared" si="36"/>
        <v>12.7957345</v>
      </c>
      <c r="X139" s="86">
        <f t="shared" si="36"/>
        <v>12.7957345</v>
      </c>
      <c r="Y139" s="86">
        <f t="shared" si="36"/>
        <v>0</v>
      </c>
      <c r="Z139" s="86">
        <f t="shared" si="36"/>
        <v>0</v>
      </c>
      <c r="AA139" s="86">
        <f t="shared" si="36"/>
        <v>0</v>
      </c>
      <c r="AB139" s="86">
        <f t="shared" si="36"/>
        <v>0</v>
      </c>
      <c r="AC139" s="86">
        <f t="shared" si="36"/>
        <v>0</v>
      </c>
      <c r="AD139" s="86">
        <f t="shared" si="36"/>
        <v>12.7957345</v>
      </c>
      <c r="AE139" s="86">
        <f t="shared" si="36"/>
        <v>12.7957345</v>
      </c>
      <c r="AF139" s="86">
        <f t="shared" si="36"/>
        <v>12.7957345</v>
      </c>
      <c r="AG139" s="86">
        <f t="shared" si="36"/>
        <v>12.7957345</v>
      </c>
      <c r="AH139" s="86">
        <f t="shared" si="36"/>
        <v>12.7957345</v>
      </c>
      <c r="AI139" s="86">
        <f t="shared" si="36"/>
        <v>0</v>
      </c>
      <c r="AJ139" s="86">
        <f t="shared" si="36"/>
        <v>0</v>
      </c>
      <c r="AK139" s="86">
        <f t="shared" si="36"/>
        <v>0</v>
      </c>
      <c r="AL139" s="86">
        <f t="shared" si="36"/>
        <v>0</v>
      </c>
      <c r="AM139" s="86">
        <f t="shared" si="36"/>
        <v>0</v>
      </c>
      <c r="AN139" s="40"/>
      <c r="AO139" s="40"/>
      <c r="AP139" s="40"/>
      <c r="AQ139" s="40"/>
      <c r="AR139" s="40"/>
      <c r="AS139" s="40"/>
      <c r="AT139" s="40"/>
      <c r="AU139" s="40"/>
      <c r="AV139" s="40"/>
      <c r="AW139" s="40"/>
      <c r="AX139" s="31"/>
      <c r="AY139" s="31"/>
      <c r="AZ139" s="31"/>
    </row>
    <row r="140" spans="1:53" ht="15" outlineLevel="1" x14ac:dyDescent="0.25">
      <c r="A140" s="23" t="str">
        <f t="shared" si="16"/>
        <v>1</v>
      </c>
      <c r="B140" s="1" t="s">
        <v>433</v>
      </c>
      <c r="D140" s="1" t="s">
        <v>434</v>
      </c>
      <c r="L140" s="88" t="s">
        <v>435</v>
      </c>
      <c r="M140" s="81" t="s">
        <v>436</v>
      </c>
      <c r="N140" s="89" t="s">
        <v>407</v>
      </c>
      <c r="O140" s="77">
        <f>IF(O138=0,0,O132*IF(plat_nds="да",1.2,1) )</f>
        <v>66.03</v>
      </c>
      <c r="P140" s="77">
        <f>IF(P138=0,0,P132*IF(plat_nds="да",1.2,1) )</f>
        <v>66.03</v>
      </c>
      <c r="Q140" s="77">
        <f>IF(Q138=0,0,Q132*IF(plat_nds="да",1.2,1) )</f>
        <v>67.685576700638237</v>
      </c>
      <c r="R140" s="39">
        <f>Q140-P140</f>
        <v>1.6555767006382354</v>
      </c>
      <c r="S140" s="77">
        <f t="shared" ref="S140:AM140" si="37">IF(S138=0,0,S132*IF(plat_nds="да",1.2,1) )</f>
        <v>66.03</v>
      </c>
      <c r="T140" s="77">
        <f t="shared" si="37"/>
        <v>72.180000000000007</v>
      </c>
      <c r="U140" s="77">
        <f t="shared" si="37"/>
        <v>173.16</v>
      </c>
      <c r="V140" s="77">
        <f t="shared" si="37"/>
        <v>185.04</v>
      </c>
      <c r="W140" s="77">
        <f t="shared" si="37"/>
        <v>187.91</v>
      </c>
      <c r="X140" s="77">
        <f t="shared" si="37"/>
        <v>200.4</v>
      </c>
      <c r="Y140" s="77">
        <f t="shared" si="37"/>
        <v>0</v>
      </c>
      <c r="Z140" s="77">
        <f t="shared" si="37"/>
        <v>0</v>
      </c>
      <c r="AA140" s="77">
        <f t="shared" si="37"/>
        <v>0</v>
      </c>
      <c r="AB140" s="77">
        <f t="shared" si="37"/>
        <v>0</v>
      </c>
      <c r="AC140" s="77">
        <f t="shared" si="37"/>
        <v>0</v>
      </c>
      <c r="AD140" s="77">
        <f t="shared" si="37"/>
        <v>72.180000000000007</v>
      </c>
      <c r="AE140" s="77">
        <f t="shared" ca="1" si="37"/>
        <v>83.827304483735659</v>
      </c>
      <c r="AF140" s="77">
        <f t="shared" ca="1" si="37"/>
        <v>87.002008239292067</v>
      </c>
      <c r="AG140" s="77">
        <f t="shared" ca="1" si="37"/>
        <v>88.865032028128965</v>
      </c>
      <c r="AH140" s="77">
        <f t="shared" ca="1" si="37"/>
        <v>91.233227356863026</v>
      </c>
      <c r="AI140" s="77">
        <f t="shared" si="37"/>
        <v>0</v>
      </c>
      <c r="AJ140" s="77">
        <f t="shared" si="37"/>
        <v>0</v>
      </c>
      <c r="AK140" s="77">
        <f t="shared" si="37"/>
        <v>0</v>
      </c>
      <c r="AL140" s="77">
        <f t="shared" si="37"/>
        <v>0</v>
      </c>
      <c r="AM140" s="77">
        <f t="shared" si="37"/>
        <v>0</v>
      </c>
      <c r="AN140" s="40"/>
      <c r="AO140" s="40"/>
      <c r="AP140" s="40"/>
      <c r="AQ140" s="40"/>
      <c r="AR140" s="40"/>
      <c r="AS140" s="40"/>
      <c r="AT140" s="40"/>
      <c r="AU140" s="40"/>
      <c r="AV140" s="40"/>
      <c r="AW140" s="40"/>
      <c r="AX140" s="31"/>
      <c r="AY140" s="31"/>
      <c r="AZ140" s="31"/>
    </row>
    <row r="141" spans="1:53" ht="15" outlineLevel="1" x14ac:dyDescent="0.25">
      <c r="A141" s="23" t="str">
        <f t="shared" si="16"/>
        <v>1</v>
      </c>
      <c r="B141" s="1" t="s">
        <v>437</v>
      </c>
      <c r="D141" s="1" t="s">
        <v>438</v>
      </c>
      <c r="L141" s="88" t="s">
        <v>439</v>
      </c>
      <c r="M141" s="81" t="s">
        <v>440</v>
      </c>
      <c r="N141" s="89" t="s">
        <v>398</v>
      </c>
      <c r="O141" s="87">
        <f>O138-O139</f>
        <v>12.92</v>
      </c>
      <c r="P141" s="87">
        <f>P138-P139</f>
        <v>12.7957345</v>
      </c>
      <c r="Q141" s="87">
        <f>Q138-Q139</f>
        <v>12.7957345</v>
      </c>
      <c r="R141" s="38">
        <f>Q141-P141</f>
        <v>0</v>
      </c>
      <c r="S141" s="87">
        <f t="shared" ref="S141:AM141" si="38">S138-S139</f>
        <v>12.92</v>
      </c>
      <c r="T141" s="87">
        <f t="shared" si="38"/>
        <v>12.7957345</v>
      </c>
      <c r="U141" s="87">
        <f t="shared" si="38"/>
        <v>12.7957345</v>
      </c>
      <c r="V141" s="87">
        <f t="shared" si="38"/>
        <v>12.7957345</v>
      </c>
      <c r="W141" s="87">
        <f t="shared" si="38"/>
        <v>12.7957345</v>
      </c>
      <c r="X141" s="87">
        <f t="shared" si="38"/>
        <v>12.7957345</v>
      </c>
      <c r="Y141" s="87">
        <f t="shared" si="38"/>
        <v>0</v>
      </c>
      <c r="Z141" s="87">
        <f t="shared" si="38"/>
        <v>0</v>
      </c>
      <c r="AA141" s="87">
        <f t="shared" si="38"/>
        <v>0</v>
      </c>
      <c r="AB141" s="87">
        <f t="shared" si="38"/>
        <v>0</v>
      </c>
      <c r="AC141" s="87">
        <f t="shared" si="38"/>
        <v>0</v>
      </c>
      <c r="AD141" s="87">
        <f t="shared" si="38"/>
        <v>12.7957345</v>
      </c>
      <c r="AE141" s="87">
        <f t="shared" si="38"/>
        <v>12.7957345</v>
      </c>
      <c r="AF141" s="87">
        <f t="shared" si="38"/>
        <v>12.7957345</v>
      </c>
      <c r="AG141" s="87">
        <f t="shared" si="38"/>
        <v>12.7957345</v>
      </c>
      <c r="AH141" s="87">
        <f t="shared" si="38"/>
        <v>12.7957345</v>
      </c>
      <c r="AI141" s="87">
        <f t="shared" si="38"/>
        <v>0</v>
      </c>
      <c r="AJ141" s="87">
        <f t="shared" si="38"/>
        <v>0</v>
      </c>
      <c r="AK141" s="87">
        <f t="shared" si="38"/>
        <v>0</v>
      </c>
      <c r="AL141" s="87">
        <f t="shared" si="38"/>
        <v>0</v>
      </c>
      <c r="AM141" s="87">
        <f t="shared" si="38"/>
        <v>0</v>
      </c>
      <c r="AN141" s="40"/>
      <c r="AO141" s="40"/>
      <c r="AP141" s="40"/>
      <c r="AQ141" s="40"/>
      <c r="AR141" s="40"/>
      <c r="AS141" s="40"/>
      <c r="AT141" s="40"/>
      <c r="AU141" s="40"/>
      <c r="AV141" s="40"/>
      <c r="AW141" s="40"/>
      <c r="AX141" s="31"/>
      <c r="AY141" s="31"/>
      <c r="AZ141" s="31"/>
    </row>
    <row r="142" spans="1:53" ht="15" outlineLevel="1" x14ac:dyDescent="0.25">
      <c r="A142" s="23" t="str">
        <f t="shared" si="16"/>
        <v>1</v>
      </c>
      <c r="B142" s="1" t="s">
        <v>441</v>
      </c>
      <c r="D142" s="1" t="s">
        <v>442</v>
      </c>
      <c r="L142" s="88" t="s">
        <v>443</v>
      </c>
      <c r="M142" s="81" t="s">
        <v>444</v>
      </c>
      <c r="N142" s="89" t="s">
        <v>407</v>
      </c>
      <c r="O142" s="77">
        <f ca="1">IF(O138=0,0,O134*IF(plat_nds="да",1.2,1) )</f>
        <v>66.027990115321245</v>
      </c>
      <c r="P142" s="77">
        <f ca="1">IF(P138=0,0,P134*IF(plat_nds="да",1.2,1) )</f>
        <v>63.361945771623695</v>
      </c>
      <c r="Q142" s="77">
        <f ca="1">IF(Q138=0,0,Q134*IF(plat_nds="да",1.2,1) )</f>
        <v>67.685576700638237</v>
      </c>
      <c r="R142" s="39">
        <f ca="1">Q142-P142</f>
        <v>4.3236309290145414</v>
      </c>
      <c r="S142" s="77">
        <f t="shared" ref="S142:AM142" si="39">IF(S138=0,0,S134*IF(plat_nds="да",1.2,1) )</f>
        <v>72.180000000000007</v>
      </c>
      <c r="T142" s="77">
        <f t="shared" si="39"/>
        <v>173.16</v>
      </c>
      <c r="U142" s="77">
        <f t="shared" ca="1" si="39"/>
        <v>185.04138137161618</v>
      </c>
      <c r="V142" s="77">
        <f t="shared" ca="1" si="39"/>
        <v>187.91173357776222</v>
      </c>
      <c r="W142" s="77">
        <f t="shared" ca="1" si="39"/>
        <v>200.4030591090891</v>
      </c>
      <c r="X142" s="77">
        <f t="shared" ca="1" si="39"/>
        <v>203.90494955865594</v>
      </c>
      <c r="Y142" s="77">
        <f t="shared" si="39"/>
        <v>0</v>
      </c>
      <c r="Z142" s="77">
        <f t="shared" si="39"/>
        <v>0</v>
      </c>
      <c r="AA142" s="77">
        <f t="shared" si="39"/>
        <v>0</v>
      </c>
      <c r="AB142" s="77">
        <f t="shared" si="39"/>
        <v>0</v>
      </c>
      <c r="AC142" s="77">
        <f t="shared" si="39"/>
        <v>0</v>
      </c>
      <c r="AD142" s="77">
        <f t="shared" ca="1" si="39"/>
        <v>83.827304483735659</v>
      </c>
      <c r="AE142" s="77">
        <f t="shared" ca="1" si="39"/>
        <v>87.002008239292067</v>
      </c>
      <c r="AF142" s="77">
        <f t="shared" ca="1" si="39"/>
        <v>88.865032028128965</v>
      </c>
      <c r="AG142" s="77">
        <f t="shared" ca="1" si="39"/>
        <v>91.233227356863026</v>
      </c>
      <c r="AH142" s="77">
        <f t="shared" ca="1" si="39"/>
        <v>95.243656067774708</v>
      </c>
      <c r="AI142" s="77">
        <f t="shared" si="39"/>
        <v>0</v>
      </c>
      <c r="AJ142" s="77">
        <f t="shared" si="39"/>
        <v>0</v>
      </c>
      <c r="AK142" s="77">
        <f t="shared" si="39"/>
        <v>0</v>
      </c>
      <c r="AL142" s="77">
        <f t="shared" si="39"/>
        <v>0</v>
      </c>
      <c r="AM142" s="77">
        <f t="shared" si="39"/>
        <v>0</v>
      </c>
      <c r="AN142" s="40"/>
      <c r="AO142" s="40"/>
      <c r="AP142" s="40"/>
      <c r="AQ142" s="40"/>
      <c r="AR142" s="40"/>
      <c r="AS142" s="40"/>
      <c r="AT142" s="40"/>
      <c r="AU142" s="40"/>
      <c r="AV142" s="40"/>
      <c r="AW142" s="40"/>
      <c r="AX142" s="31"/>
      <c r="AY142" s="31"/>
      <c r="AZ142" s="31"/>
    </row>
    <row r="143" spans="1:53" s="20" customFormat="1" ht="11.25" x14ac:dyDescent="0.15">
      <c r="A143" s="18" t="str">
        <f>'[1]Общие сведения'!$D$135</f>
        <v>2</v>
      </c>
      <c r="B143" s="19" t="str">
        <f>INDEX('[1]Общие сведения'!$N$121:$N$148,MATCH($A143,'[1]Общие сведения'!$D$121:$D$148,0))</f>
        <v>одноставочный</v>
      </c>
      <c r="D143" s="19" t="str">
        <f>INDEX('[1]Общие сведения'!$H$121:$H$148,MATCH($A143,'[1]Общие сведения'!$D$121:$D$148,0))</f>
        <v>Водоотведение</v>
      </c>
      <c r="L143" s="21" t="str">
        <f>INDEX('[1]Общие сведения'!$J$121:$J$148,MATCH($A143,'[1]Общие сведения'!$D$121:$D$148,0))</f>
        <v>Тариф 2 (Водоотведение) - тариф на водоотведение</v>
      </c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22"/>
      <c r="AK143" s="22"/>
      <c r="AL143" s="22"/>
      <c r="AM143" s="22"/>
      <c r="AN143" s="22"/>
      <c r="AO143" s="22"/>
      <c r="AP143" s="22"/>
      <c r="AQ143" s="22"/>
      <c r="AR143" s="22"/>
      <c r="AS143" s="22"/>
      <c r="AT143" s="22"/>
      <c r="AU143" s="22"/>
      <c r="AV143" s="22"/>
      <c r="AW143" s="22"/>
      <c r="AX143" s="22"/>
      <c r="AY143" s="22"/>
      <c r="AZ143" s="22"/>
    </row>
    <row r="144" spans="1:53" s="24" customFormat="1" ht="11.25" outlineLevel="1" x14ac:dyDescent="0.25">
      <c r="A144" s="23" t="str">
        <f>A143</f>
        <v>2</v>
      </c>
      <c r="C144" s="25"/>
      <c r="D144" s="25" t="s">
        <v>13</v>
      </c>
      <c r="L144" s="26" t="s">
        <v>14</v>
      </c>
      <c r="M144" s="27" t="s">
        <v>15</v>
      </c>
      <c r="N144" s="28" t="s">
        <v>16</v>
      </c>
      <c r="O144" s="29">
        <f ca="1">SUM(O146,O163,O169,O189,O190,O191)</f>
        <v>1631.23</v>
      </c>
      <c r="P144" s="29">
        <f ca="1">SUM(P146,P163,P169,P189,P190,P191)</f>
        <v>1804.8892159799998</v>
      </c>
      <c r="Q144" s="29">
        <f ca="1">SUM(Q146,Q163,Q169,Q189,Q190,Q191)</f>
        <v>1628.2638627034057</v>
      </c>
      <c r="R144" s="29">
        <f t="shared" ref="R144:R191" ca="1" si="40">Q144-P144</f>
        <v>-176.62535327659407</v>
      </c>
      <c r="S144" s="29">
        <f ca="1">SUM(S146,S163,S169,S189,S190,S191)</f>
        <v>1731.1955675545823</v>
      </c>
      <c r="T144" s="29">
        <f ca="1">SUM(T146,T163,T169,T189,T190,T191)</f>
        <v>3796.3576178880003</v>
      </c>
      <c r="U144" s="30">
        <f t="shared" ref="U144:AC144" ca="1" si="41">T144*U145</f>
        <v>3948.2119226035206</v>
      </c>
      <c r="V144" s="30">
        <f t="shared" ca="1" si="41"/>
        <v>4106.1403995076616</v>
      </c>
      <c r="W144" s="30">
        <f t="shared" ca="1" si="41"/>
        <v>4270.3860154879685</v>
      </c>
      <c r="X144" s="30">
        <f t="shared" ca="1" si="41"/>
        <v>4441.2014561074875</v>
      </c>
      <c r="Y144" s="30">
        <f t="shared" ca="1" si="41"/>
        <v>4441.2014561074875</v>
      </c>
      <c r="Z144" s="30">
        <f t="shared" ca="1" si="41"/>
        <v>4441.2014561074875</v>
      </c>
      <c r="AA144" s="30">
        <f t="shared" ca="1" si="41"/>
        <v>4441.2014561074875</v>
      </c>
      <c r="AB144" s="30">
        <f t="shared" ca="1" si="41"/>
        <v>4441.2014561074875</v>
      </c>
      <c r="AC144" s="30">
        <f t="shared" ca="1" si="41"/>
        <v>4441.2014561074875</v>
      </c>
      <c r="AD144" s="29">
        <f ca="1">SUM(AD146,AD163,AD169,AD189,AD190,AD191)</f>
        <v>1823.4950836198391</v>
      </c>
      <c r="AE144" s="30">
        <v>1882.8863184933373</v>
      </c>
      <c r="AF144" s="30">
        <v>1938.6197535207402</v>
      </c>
      <c r="AG144" s="30">
        <v>1996.0028982249542</v>
      </c>
      <c r="AH144" s="30">
        <v>2055.084584012413</v>
      </c>
      <c r="AI144" s="30">
        <f t="shared" ref="AI144:AM144" si="42">AH144*AI145</f>
        <v>2055.084584012413</v>
      </c>
      <c r="AJ144" s="30">
        <f t="shared" si="42"/>
        <v>2055.084584012413</v>
      </c>
      <c r="AK144" s="30">
        <f t="shared" si="42"/>
        <v>2055.084584012413</v>
      </c>
      <c r="AL144" s="30">
        <f t="shared" si="42"/>
        <v>2055.084584012413</v>
      </c>
      <c r="AM144" s="30">
        <f t="shared" si="42"/>
        <v>2055.084584012413</v>
      </c>
      <c r="AN144" s="29">
        <f ca="1">IF(S144=0,0,(AD144-S144)/S144*100)</f>
        <v>5.3315476191771527</v>
      </c>
      <c r="AO144" s="29">
        <f t="shared" ref="AO144:AW144" ca="1" si="43">IF(AD144=0,0,(AE144-AD144)/AD144*100)</f>
        <v>3.2570000000000023</v>
      </c>
      <c r="AP144" s="29">
        <f t="shared" si="43"/>
        <v>2.9600000000000088</v>
      </c>
      <c r="AQ144" s="29">
        <f t="shared" si="43"/>
        <v>2.9600000000000004</v>
      </c>
      <c r="AR144" s="29">
        <f t="shared" si="43"/>
        <v>2.9600000000000084</v>
      </c>
      <c r="AS144" s="29">
        <f t="shared" si="43"/>
        <v>0</v>
      </c>
      <c r="AT144" s="29">
        <f t="shared" si="43"/>
        <v>0</v>
      </c>
      <c r="AU144" s="29">
        <f t="shared" si="43"/>
        <v>0</v>
      </c>
      <c r="AV144" s="29">
        <f t="shared" si="43"/>
        <v>0</v>
      </c>
      <c r="AW144" s="29">
        <f t="shared" si="43"/>
        <v>0</v>
      </c>
      <c r="AX144" s="31"/>
      <c r="AY144" s="31"/>
      <c r="AZ144" s="31"/>
      <c r="BA144" s="32"/>
    </row>
    <row r="145" spans="1:53" ht="11.25" hidden="1" outlineLevel="1" x14ac:dyDescent="0.25">
      <c r="A145" s="23" t="str">
        <f t="shared" ref="A145:A208" si="44">A144</f>
        <v>2</v>
      </c>
      <c r="C145" s="33"/>
      <c r="D145" s="33" t="s">
        <v>17</v>
      </c>
      <c r="L145" s="34" t="s">
        <v>18</v>
      </c>
      <c r="M145" s="35" t="s">
        <v>19</v>
      </c>
      <c r="N145" s="36"/>
      <c r="O145" s="37"/>
      <c r="P145" s="37"/>
      <c r="Q145" s="37"/>
      <c r="R145" s="38">
        <f t="shared" si="40"/>
        <v>0</v>
      </c>
      <c r="S145" s="37">
        <v>1</v>
      </c>
      <c r="T145" s="37">
        <v>1</v>
      </c>
      <c r="U145" s="37">
        <v>1.04</v>
      </c>
      <c r="V145" s="37">
        <v>1.04</v>
      </c>
      <c r="W145" s="37">
        <v>1.04</v>
      </c>
      <c r="X145" s="37">
        <v>1.04</v>
      </c>
      <c r="Y145" s="37">
        <f>SUMIFS(INDEX([1]Сценарии!$O$15:$AP$53,,MATCH(Y$3,[1]Сценарии!$O$3:$AP$3,0)),[1]Сценарии!$A$15:$A$53,$A145,[1]Сценарии!$B$15:$B$53,"ИОР")</f>
        <v>1</v>
      </c>
      <c r="Z145" s="37">
        <f>SUMIFS(INDEX([1]Сценарии!$O$15:$AP$53,,MATCH(Z$3,[1]Сценарии!$O$3:$AP$3,0)),[1]Сценарии!$A$15:$A$53,$A145,[1]Сценарии!$B$15:$B$53,"ИОР")</f>
        <v>1</v>
      </c>
      <c r="AA145" s="37">
        <f>SUMIFS(INDEX([1]Сценарии!$O$15:$AP$53,,MATCH(AA$3,[1]Сценарии!$O$3:$AP$3,0)),[1]Сценарии!$A$15:$A$53,$A145,[1]Сценарии!$B$15:$B$53,"ИОР")</f>
        <v>1</v>
      </c>
      <c r="AB145" s="37">
        <f>SUMIFS(INDEX([1]Сценарии!$O$15:$AP$53,,MATCH(AB$3,[1]Сценарии!$O$3:$AP$3,0)),[1]Сценарии!$A$15:$A$53,$A145,[1]Сценарии!$B$15:$B$53,"ИОР")</f>
        <v>1</v>
      </c>
      <c r="AC145" s="37">
        <f>SUMIFS(INDEX([1]Сценарии!$O$15:$AP$53,,MATCH(AC$3,[1]Сценарии!$O$3:$AP$3,0)),[1]Сценарии!$A$15:$A$53,$A145,[1]Сценарии!$B$15:$B$53,"ИОР")</f>
        <v>1</v>
      </c>
      <c r="AD145" s="37"/>
      <c r="AE145" s="37">
        <f>SUMIFS(INDEX([1]Сценарии!$O$15:$AP$53,,MATCH(AE$3,[1]Сценарии!$O$3:$AP$3,0)),[1]Сценарии!$A$15:$A$53,$A145,[1]Сценарии!$B$15:$B$53,"ИОР")</f>
        <v>1</v>
      </c>
      <c r="AF145" s="37">
        <f>SUMIFS(INDEX([1]Сценарии!$O$15:$AP$53,,MATCH(AF$3,[1]Сценарии!$O$3:$AP$3,0)),[1]Сценарии!$A$15:$A$53,$A145,[1]Сценарии!$B$15:$B$53,"ИОР")</f>
        <v>1</v>
      </c>
      <c r="AG145" s="37">
        <f>SUMIFS(INDEX([1]Сценарии!$O$15:$AP$53,,MATCH(AG$3,[1]Сценарии!$O$3:$AP$3,0)),[1]Сценарии!$A$15:$A$53,$A145,[1]Сценарии!$B$15:$B$53,"ИОР")</f>
        <v>1</v>
      </c>
      <c r="AH145" s="37">
        <f>SUMIFS(INDEX([1]Сценарии!$O$15:$AP$53,,MATCH(AH$3,[1]Сценарии!$O$3:$AP$3,0)),[1]Сценарии!$A$15:$A$53,$A145,[1]Сценарии!$B$15:$B$53,"ИОР")</f>
        <v>1</v>
      </c>
      <c r="AI145" s="37">
        <f>SUMIFS(INDEX([1]Сценарии!$O$15:$AP$53,,MATCH(AI$3,[1]Сценарии!$O$3:$AP$3,0)),[1]Сценарии!$A$15:$A$53,$A145,[1]Сценарии!$B$15:$B$53,"ИОР")</f>
        <v>1</v>
      </c>
      <c r="AJ145" s="37">
        <f>SUMIFS(INDEX([1]Сценарии!$O$15:$AP$53,,MATCH(AJ$3,[1]Сценарии!$O$3:$AP$3,0)),[1]Сценарии!$A$15:$A$53,$A145,[1]Сценарии!$B$15:$B$53,"ИОР")</f>
        <v>1</v>
      </c>
      <c r="AK145" s="37">
        <f>SUMIFS(INDEX([1]Сценарии!$O$15:$AP$53,,MATCH(AK$3,[1]Сценарии!$O$3:$AP$3,0)),[1]Сценарии!$A$15:$A$53,$A145,[1]Сценарии!$B$15:$B$53,"ИОР")</f>
        <v>1</v>
      </c>
      <c r="AL145" s="37">
        <f>SUMIFS(INDEX([1]Сценарии!$O$15:$AP$53,,MATCH(AL$3,[1]Сценарии!$O$3:$AP$3,0)),[1]Сценарии!$A$15:$A$53,$A145,[1]Сценарии!$B$15:$B$53,"ИОР")</f>
        <v>1</v>
      </c>
      <c r="AM145" s="37">
        <f>SUMIFS(INDEX([1]Сценарии!$O$15:$AP$53,,MATCH(AM$3,[1]Сценарии!$O$3:$AP$3,0)),[1]Сценарии!$A$15:$A$53,$A145,[1]Сценарии!$B$15:$B$53,"ИОР")</f>
        <v>1</v>
      </c>
      <c r="AN145" s="39">
        <f>IF(S145=0,0,(AD145-S145)/S145*100)</f>
        <v>-100</v>
      </c>
      <c r="AO145" s="40"/>
      <c r="AP145" s="40"/>
      <c r="AQ145" s="40"/>
      <c r="AR145" s="40"/>
      <c r="AS145" s="40"/>
      <c r="AT145" s="40"/>
      <c r="AU145" s="40"/>
      <c r="AV145" s="40"/>
      <c r="AW145" s="40"/>
      <c r="AX145" s="31"/>
      <c r="AY145" s="31"/>
      <c r="AZ145" s="31"/>
    </row>
    <row r="146" spans="1:53" s="32" customFormat="1" ht="11.25" hidden="1" outlineLevel="1" x14ac:dyDescent="0.25">
      <c r="A146" s="23" t="str">
        <f t="shared" si="44"/>
        <v>2</v>
      </c>
      <c r="C146" s="25"/>
      <c r="D146" s="25" t="s">
        <v>20</v>
      </c>
      <c r="L146" s="26" t="s">
        <v>21</v>
      </c>
      <c r="M146" s="41" t="s">
        <v>22</v>
      </c>
      <c r="N146" s="28" t="s">
        <v>16</v>
      </c>
      <c r="O146" s="29">
        <f ca="1">SUM(O147,O150,O151,O154,O155)</f>
        <v>1631.23</v>
      </c>
      <c r="P146" s="29">
        <f ca="1">SUM(P147,P150,P151,P154,P155)</f>
        <v>1804.8892159799998</v>
      </c>
      <c r="Q146" s="29">
        <f ca="1">SUM(Q147,Q150,Q151,Q154,Q155)</f>
        <v>0</v>
      </c>
      <c r="R146" s="29">
        <f t="shared" ca="1" si="40"/>
        <v>-1804.8892159799998</v>
      </c>
      <c r="S146" s="29">
        <f ca="1">SUM(S147,S150,S151,S154,S155)</f>
        <v>0</v>
      </c>
      <c r="T146" s="29">
        <f ca="1">SUM(T147,T150,T151,T154,T155)</f>
        <v>3063.4457040000002</v>
      </c>
      <c r="U146" s="42"/>
      <c r="V146" s="42"/>
      <c r="W146" s="42"/>
      <c r="X146" s="42"/>
      <c r="Y146" s="42"/>
      <c r="Z146" s="42"/>
      <c r="AA146" s="42"/>
      <c r="AB146" s="42"/>
      <c r="AC146" s="42"/>
      <c r="AD146" s="29">
        <f ca="1">SUM(AD147,AD150,AD151,AD154,AD155)</f>
        <v>0</v>
      </c>
      <c r="AE146" s="42"/>
      <c r="AF146" s="42"/>
      <c r="AG146" s="42"/>
      <c r="AH146" s="42"/>
      <c r="AI146" s="42"/>
      <c r="AJ146" s="42"/>
      <c r="AK146" s="42"/>
      <c r="AL146" s="42"/>
      <c r="AM146" s="42"/>
      <c r="AN146" s="29">
        <f ca="1">IF(S146=0,0,(AD146-S146)/S146*100)</f>
        <v>0</v>
      </c>
      <c r="AO146" s="42"/>
      <c r="AP146" s="42"/>
      <c r="AQ146" s="42"/>
      <c r="AR146" s="42"/>
      <c r="AS146" s="42"/>
      <c r="AT146" s="42"/>
      <c r="AU146" s="42"/>
      <c r="AV146" s="42"/>
      <c r="AW146" s="42"/>
      <c r="AX146" s="43"/>
      <c r="AY146" s="43"/>
      <c r="AZ146" s="43"/>
    </row>
    <row r="147" spans="1:53" ht="11.25" hidden="1" outlineLevel="1" x14ac:dyDescent="0.25">
      <c r="A147" s="23" t="str">
        <f t="shared" si="44"/>
        <v>2</v>
      </c>
      <c r="C147" s="33"/>
      <c r="D147" s="33" t="s">
        <v>23</v>
      </c>
      <c r="L147" s="34" t="s">
        <v>24</v>
      </c>
      <c r="M147" s="44" t="s">
        <v>25</v>
      </c>
      <c r="N147" s="45" t="s">
        <v>16</v>
      </c>
      <c r="O147" s="39">
        <f>SUM(O148,O149)</f>
        <v>0</v>
      </c>
      <c r="P147" s="39">
        <f>SUM(P148,P149)</f>
        <v>25.693000000000001</v>
      </c>
      <c r="Q147" s="39">
        <f>SUM(Q148,Q149)</f>
        <v>0</v>
      </c>
      <c r="R147" s="39">
        <f t="shared" si="40"/>
        <v>-25.693000000000001</v>
      </c>
      <c r="S147" s="39">
        <f>SUM(S148,S149)</f>
        <v>0</v>
      </c>
      <c r="T147" s="39">
        <f>SUM(T148,T149)</f>
        <v>27.23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39">
        <f>SUM(AD148,AD149)</f>
        <v>0</v>
      </c>
      <c r="AE147" s="40"/>
      <c r="AF147" s="40"/>
      <c r="AG147" s="40"/>
      <c r="AH147" s="40"/>
      <c r="AI147" s="40"/>
      <c r="AJ147" s="40"/>
      <c r="AK147" s="40"/>
      <c r="AL147" s="40"/>
      <c r="AM147" s="40"/>
      <c r="AN147" s="39">
        <f t="shared" ref="AN147:AN218" si="45">IF(S147=0,0,(AD147-S147)/S147*100)</f>
        <v>0</v>
      </c>
      <c r="AO147" s="40"/>
      <c r="AP147" s="40"/>
      <c r="AQ147" s="40"/>
      <c r="AR147" s="40"/>
      <c r="AS147" s="40"/>
      <c r="AT147" s="40"/>
      <c r="AU147" s="40"/>
      <c r="AV147" s="40"/>
      <c r="AW147" s="40"/>
      <c r="AX147" s="31"/>
      <c r="AY147" s="31"/>
      <c r="AZ147" s="31"/>
      <c r="BA147" s="46"/>
    </row>
    <row r="148" spans="1:53" ht="15" hidden="1" outlineLevel="1" x14ac:dyDescent="0.25">
      <c r="A148" s="23" t="str">
        <f t="shared" si="44"/>
        <v>2</v>
      </c>
      <c r="C148" s="33"/>
      <c r="D148" s="33" t="s">
        <v>26</v>
      </c>
      <c r="L148" s="34" t="s">
        <v>27</v>
      </c>
      <c r="M148" s="47" t="s">
        <v>28</v>
      </c>
      <c r="N148" s="48" t="s">
        <v>16</v>
      </c>
      <c r="O148" s="49"/>
      <c r="P148" s="49"/>
      <c r="Q148" s="49"/>
      <c r="R148" s="39">
        <f t="shared" si="40"/>
        <v>0</v>
      </c>
      <c r="S148" s="49"/>
      <c r="T148" s="49"/>
      <c r="U148" s="40"/>
      <c r="V148" s="40"/>
      <c r="W148" s="40"/>
      <c r="X148" s="40"/>
      <c r="Y148" s="40"/>
      <c r="Z148" s="40"/>
      <c r="AA148" s="40"/>
      <c r="AB148" s="40"/>
      <c r="AC148" s="40"/>
      <c r="AD148" s="49"/>
      <c r="AE148" s="40"/>
      <c r="AF148" s="40"/>
      <c r="AG148" s="40"/>
      <c r="AH148" s="40"/>
      <c r="AI148" s="40"/>
      <c r="AJ148" s="40"/>
      <c r="AK148" s="40"/>
      <c r="AL148" s="40"/>
      <c r="AM148" s="40"/>
      <c r="AN148" s="39">
        <f t="shared" si="45"/>
        <v>0</v>
      </c>
      <c r="AO148" s="40"/>
      <c r="AP148" s="40"/>
      <c r="AQ148" s="40"/>
      <c r="AR148" s="40"/>
      <c r="AS148" s="40"/>
      <c r="AT148" s="40"/>
      <c r="AU148" s="40"/>
      <c r="AV148" s="40"/>
      <c r="AW148" s="40"/>
      <c r="AX148" s="31"/>
      <c r="AY148" s="31"/>
      <c r="AZ148" s="31"/>
    </row>
    <row r="149" spans="1:53" ht="15" hidden="1" outlineLevel="1" x14ac:dyDescent="0.25">
      <c r="A149" s="23" t="str">
        <f t="shared" si="44"/>
        <v>2</v>
      </c>
      <c r="C149" s="33"/>
      <c r="D149" s="33" t="s">
        <v>29</v>
      </c>
      <c r="L149" s="34" t="s">
        <v>30</v>
      </c>
      <c r="M149" s="50" t="s">
        <v>31</v>
      </c>
      <c r="N149" s="48" t="s">
        <v>16</v>
      </c>
      <c r="O149" s="49"/>
      <c r="P149" s="49">
        <v>25.693000000000001</v>
      </c>
      <c r="Q149" s="49"/>
      <c r="R149" s="39">
        <f t="shared" si="40"/>
        <v>-25.693000000000001</v>
      </c>
      <c r="S149" s="49"/>
      <c r="T149" s="49">
        <v>27.23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9"/>
      <c r="AE149" s="40"/>
      <c r="AF149" s="40"/>
      <c r="AG149" s="40"/>
      <c r="AH149" s="40"/>
      <c r="AI149" s="40"/>
      <c r="AJ149" s="40"/>
      <c r="AK149" s="40"/>
      <c r="AL149" s="40"/>
      <c r="AM149" s="40"/>
      <c r="AN149" s="39">
        <f t="shared" si="45"/>
        <v>0</v>
      </c>
      <c r="AO149" s="40"/>
      <c r="AP149" s="40"/>
      <c r="AQ149" s="40"/>
      <c r="AR149" s="40"/>
      <c r="AS149" s="40"/>
      <c r="AT149" s="40"/>
      <c r="AU149" s="40"/>
      <c r="AV149" s="40"/>
      <c r="AW149" s="40"/>
      <c r="AX149" s="31"/>
      <c r="AY149" s="31"/>
      <c r="AZ149" s="31"/>
    </row>
    <row r="150" spans="1:53" ht="22.5" hidden="1" outlineLevel="1" x14ac:dyDescent="0.25">
      <c r="A150" s="23" t="str">
        <f t="shared" si="44"/>
        <v>2</v>
      </c>
      <c r="C150" s="33"/>
      <c r="D150" s="33" t="s">
        <v>32</v>
      </c>
      <c r="L150" s="34" t="s">
        <v>33</v>
      </c>
      <c r="M150" s="44" t="s">
        <v>34</v>
      </c>
      <c r="N150" s="45" t="s">
        <v>16</v>
      </c>
      <c r="O150" s="49"/>
      <c r="P150" s="49"/>
      <c r="Q150" s="49"/>
      <c r="R150" s="39">
        <f t="shared" si="40"/>
        <v>0</v>
      </c>
      <c r="S150" s="49"/>
      <c r="T150" s="49"/>
      <c r="U150" s="40"/>
      <c r="V150" s="40"/>
      <c r="W150" s="40"/>
      <c r="X150" s="40"/>
      <c r="Y150" s="40"/>
      <c r="Z150" s="40"/>
      <c r="AA150" s="40"/>
      <c r="AB150" s="40"/>
      <c r="AC150" s="40"/>
      <c r="AD150" s="49"/>
      <c r="AE150" s="40"/>
      <c r="AF150" s="40"/>
      <c r="AG150" s="40"/>
      <c r="AH150" s="40"/>
      <c r="AI150" s="40"/>
      <c r="AJ150" s="40"/>
      <c r="AK150" s="40"/>
      <c r="AL150" s="40"/>
      <c r="AM150" s="40"/>
      <c r="AN150" s="39">
        <f t="shared" si="45"/>
        <v>0</v>
      </c>
      <c r="AO150" s="40"/>
      <c r="AP150" s="40"/>
      <c r="AQ150" s="40"/>
      <c r="AR150" s="40"/>
      <c r="AS150" s="40"/>
      <c r="AT150" s="40"/>
      <c r="AU150" s="40"/>
      <c r="AV150" s="40"/>
      <c r="AW150" s="40"/>
      <c r="AX150" s="31"/>
      <c r="AY150" s="31"/>
      <c r="AZ150" s="31"/>
    </row>
    <row r="151" spans="1:53" ht="22.5" hidden="1" outlineLevel="1" x14ac:dyDescent="0.25">
      <c r="A151" s="23" t="str">
        <f t="shared" si="44"/>
        <v>2</v>
      </c>
      <c r="C151" s="33"/>
      <c r="D151" s="33" t="s">
        <v>35</v>
      </c>
      <c r="L151" s="34" t="s">
        <v>36</v>
      </c>
      <c r="M151" s="44" t="s">
        <v>37</v>
      </c>
      <c r="N151" s="48" t="s">
        <v>16</v>
      </c>
      <c r="O151" s="51">
        <f ca="1">O152+O153</f>
        <v>0</v>
      </c>
      <c r="P151" s="51">
        <f ca="1">P152+P153</f>
        <v>1026.8192159800001</v>
      </c>
      <c r="Q151" s="51">
        <f ca="1">Q152+Q153</f>
        <v>0</v>
      </c>
      <c r="R151" s="39">
        <f t="shared" ca="1" si="40"/>
        <v>-1026.8192159800001</v>
      </c>
      <c r="S151" s="51">
        <f ca="1">S152+S153</f>
        <v>0</v>
      </c>
      <c r="T151" s="51">
        <f ca="1">T152+T153</f>
        <v>2912.6807040000003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51">
        <f ca="1">AD152+AD153</f>
        <v>0</v>
      </c>
      <c r="AE151" s="40"/>
      <c r="AF151" s="40"/>
      <c r="AG151" s="40"/>
      <c r="AH151" s="40"/>
      <c r="AI151" s="40"/>
      <c r="AJ151" s="40"/>
      <c r="AK151" s="40"/>
      <c r="AL151" s="40"/>
      <c r="AM151" s="40"/>
      <c r="AN151" s="39">
        <f ca="1">IF(S151=0,0,(AD151-S151)/S151*100)</f>
        <v>0</v>
      </c>
      <c r="AO151" s="40"/>
      <c r="AP151" s="40"/>
      <c r="AQ151" s="40"/>
      <c r="AR151" s="40"/>
      <c r="AS151" s="40"/>
      <c r="AT151" s="40"/>
      <c r="AU151" s="40"/>
      <c r="AV151" s="40"/>
      <c r="AW151" s="40"/>
      <c r="AX151" s="31"/>
      <c r="AY151" s="31"/>
      <c r="AZ151" s="31"/>
    </row>
    <row r="152" spans="1:53" ht="15" hidden="1" outlineLevel="1" x14ac:dyDescent="0.25">
      <c r="A152" s="23" t="str">
        <f t="shared" si="44"/>
        <v>2</v>
      </c>
      <c r="B152" s="52" t="s">
        <v>38</v>
      </c>
      <c r="C152" s="33"/>
      <c r="D152" s="33" t="s">
        <v>39</v>
      </c>
      <c r="L152" s="34" t="s">
        <v>40</v>
      </c>
      <c r="M152" s="47" t="s">
        <v>41</v>
      </c>
      <c r="N152" s="45" t="s">
        <v>16</v>
      </c>
      <c r="O152" s="53">
        <f ca="1">SUMIFS([1]ФОТ!O$15:O$62,[1]ФОТ!$A$15:$A$62,$A152,[1]ФОТ!$B$15:$B$62,$B152)</f>
        <v>0</v>
      </c>
      <c r="P152" s="53">
        <f ca="1">SUMIFS([1]ФОТ!P$15:P$62,[1]ФОТ!$A$15:$A$62,$A152,[1]ФОТ!$B$15:$B$62,$B152)</f>
        <v>846.25400000000002</v>
      </c>
      <c r="Q152" s="53">
        <f ca="1">SUMIFS([1]ФОТ!Q$15:Q$62,[1]ФОТ!$A$15:$A$62,$A152,[1]ФОТ!$B$15:$B$62,$B152)</f>
        <v>0</v>
      </c>
      <c r="R152" s="39">
        <f t="shared" ca="1" si="40"/>
        <v>-846.25400000000002</v>
      </c>
      <c r="S152" s="53">
        <f ca="1">SUMIFS([1]ФОТ!R$15:R$62,[1]ФОТ!$A$15:$A$62,$A152,[1]ФОТ!$B$15:$B$62,$B152)</f>
        <v>0</v>
      </c>
      <c r="T152" s="53">
        <f ca="1">SUMIFS([1]ФОТ!S$15:S$62,[1]ФОТ!$A$15:$A$62,$A152,[1]ФОТ!$B$15:$B$62,$B152)</f>
        <v>2387.4432000000002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53">
        <f ca="1">SUMIFS([1]ФОТ!T$15:T$62,[1]ФОТ!$A$15:$A$62,$A152,[1]ФОТ!$B$15:$B$62,$B152)</f>
        <v>0</v>
      </c>
      <c r="AE152" s="40"/>
      <c r="AF152" s="40"/>
      <c r="AG152" s="40"/>
      <c r="AH152" s="40"/>
      <c r="AI152" s="40"/>
      <c r="AJ152" s="40"/>
      <c r="AK152" s="40"/>
      <c r="AL152" s="40"/>
      <c r="AM152" s="40"/>
      <c r="AN152" s="39">
        <f ca="1">IF(S152=0,0,(AD152-S152)/S152*100)</f>
        <v>0</v>
      </c>
      <c r="AO152" s="40"/>
      <c r="AP152" s="40"/>
      <c r="AQ152" s="40"/>
      <c r="AR152" s="40"/>
      <c r="AS152" s="40"/>
      <c r="AT152" s="40"/>
      <c r="AU152" s="40"/>
      <c r="AV152" s="40"/>
      <c r="AW152" s="40"/>
      <c r="AX152" s="31"/>
      <c r="AY152" s="31"/>
      <c r="AZ152" s="31"/>
    </row>
    <row r="153" spans="1:53" ht="30" hidden="1" outlineLevel="1" x14ac:dyDescent="0.25">
      <c r="A153" s="23" t="str">
        <f t="shared" si="44"/>
        <v>2</v>
      </c>
      <c r="B153" s="52" t="s">
        <v>42</v>
      </c>
      <c r="C153" s="33"/>
      <c r="D153" s="33" t="s">
        <v>43</v>
      </c>
      <c r="L153" s="34" t="s">
        <v>44</v>
      </c>
      <c r="M153" s="47" t="s">
        <v>45</v>
      </c>
      <c r="N153" s="48" t="s">
        <v>16</v>
      </c>
      <c r="O153" s="53">
        <f ca="1">SUMIFS([1]ФОТ!O$15:O$62,[1]ФОТ!$A$15:$A$62,$A153,[1]ФОТ!$B$15:$B$62,$B153)</f>
        <v>0</v>
      </c>
      <c r="P153" s="53">
        <f ca="1">SUMIFS([1]ФОТ!P$15:P$62,[1]ФОТ!$A$15:$A$62,$A153,[1]ФОТ!$B$15:$B$62,$B153)</f>
        <v>180.56521598</v>
      </c>
      <c r="Q153" s="53">
        <f ca="1">SUMIFS([1]ФОТ!Q$15:Q$62,[1]ФОТ!$A$15:$A$62,$A153,[1]ФОТ!$B$15:$B$62,$B153)</f>
        <v>0</v>
      </c>
      <c r="R153" s="39">
        <f t="shared" ca="1" si="40"/>
        <v>-180.56521598</v>
      </c>
      <c r="S153" s="53">
        <f ca="1">SUMIFS([1]ФОТ!R$15:R$62,[1]ФОТ!$A$15:$A$62,$A153,[1]ФОТ!$B$15:$B$62,$B153)</f>
        <v>0</v>
      </c>
      <c r="T153" s="53">
        <f ca="1">SUMIFS([1]ФОТ!S$15:S$62,[1]ФОТ!$A$15:$A$62,$A153,[1]ФОТ!$B$15:$B$62,$B153)</f>
        <v>525.23750400000006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53">
        <f ca="1">SUMIFS([1]ФОТ!T$15:T$62,[1]ФОТ!$A$15:$A$62,$A153,[1]ФОТ!$B$15:$B$62,$B153)</f>
        <v>0</v>
      </c>
      <c r="AE153" s="40"/>
      <c r="AF153" s="40"/>
      <c r="AG153" s="40"/>
      <c r="AH153" s="40"/>
      <c r="AI153" s="40"/>
      <c r="AJ153" s="40"/>
      <c r="AK153" s="40"/>
      <c r="AL153" s="40"/>
      <c r="AM153" s="40"/>
      <c r="AN153" s="39">
        <f ca="1">IF(S153=0,0,(AD153-S153)/S153*100)</f>
        <v>0</v>
      </c>
      <c r="AO153" s="40"/>
      <c r="AP153" s="40"/>
      <c r="AQ153" s="40"/>
      <c r="AR153" s="40"/>
      <c r="AS153" s="40"/>
      <c r="AT153" s="40"/>
      <c r="AU153" s="40"/>
      <c r="AV153" s="40"/>
      <c r="AW153" s="40"/>
      <c r="AX153" s="31"/>
      <c r="AY153" s="31"/>
      <c r="AZ153" s="31"/>
    </row>
    <row r="154" spans="1:53" ht="11.25" hidden="1" outlineLevel="1" x14ac:dyDescent="0.25">
      <c r="A154" s="23" t="str">
        <f t="shared" si="44"/>
        <v>2</v>
      </c>
      <c r="C154" s="33"/>
      <c r="D154" s="33" t="s">
        <v>46</v>
      </c>
      <c r="L154" s="34" t="s">
        <v>47</v>
      </c>
      <c r="M154" s="44" t="s">
        <v>48</v>
      </c>
      <c r="N154" s="45" t="s">
        <v>16</v>
      </c>
      <c r="O154" s="49"/>
      <c r="P154" s="49">
        <v>726.60299999999995</v>
      </c>
      <c r="Q154" s="49"/>
      <c r="R154" s="39">
        <f t="shared" si="40"/>
        <v>-726.60299999999995</v>
      </c>
      <c r="S154" s="49"/>
      <c r="T154" s="49">
        <v>123.535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9"/>
      <c r="AE154" s="40"/>
      <c r="AF154" s="40"/>
      <c r="AG154" s="40"/>
      <c r="AH154" s="40"/>
      <c r="AI154" s="40"/>
      <c r="AJ154" s="40"/>
      <c r="AK154" s="40"/>
      <c r="AL154" s="40"/>
      <c r="AM154" s="40"/>
      <c r="AN154" s="39">
        <f t="shared" si="45"/>
        <v>0</v>
      </c>
      <c r="AO154" s="40"/>
      <c r="AP154" s="40"/>
      <c r="AQ154" s="40"/>
      <c r="AR154" s="40"/>
      <c r="AS154" s="40"/>
      <c r="AT154" s="40"/>
      <c r="AU154" s="40"/>
      <c r="AV154" s="40"/>
      <c r="AW154" s="40"/>
      <c r="AX154" s="31"/>
      <c r="AY154" s="31"/>
      <c r="AZ154" s="31"/>
    </row>
    <row r="155" spans="1:53" ht="15" hidden="1" outlineLevel="1" x14ac:dyDescent="0.25">
      <c r="A155" s="23" t="str">
        <f t="shared" si="44"/>
        <v>2</v>
      </c>
      <c r="C155" s="33"/>
      <c r="D155" s="33" t="s">
        <v>49</v>
      </c>
      <c r="L155" s="34" t="s">
        <v>50</v>
      </c>
      <c r="M155" s="54" t="s">
        <v>51</v>
      </c>
      <c r="N155" s="36" t="s">
        <v>16</v>
      </c>
      <c r="O155" s="51">
        <f>SUM(O156:O162)</f>
        <v>1631.23</v>
      </c>
      <c r="P155" s="51">
        <f>SUM(P156:P162)</f>
        <v>25.774000000000001</v>
      </c>
      <c r="Q155" s="51">
        <f>SUM(Q156:Q162)</f>
        <v>0</v>
      </c>
      <c r="R155" s="39">
        <f t="shared" si="40"/>
        <v>-25.774000000000001</v>
      </c>
      <c r="S155" s="51">
        <f>SUM(S156:S162)</f>
        <v>0</v>
      </c>
      <c r="T155" s="51">
        <f>SUM(T156:T162)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51">
        <f>SUM(AD156:AD162)</f>
        <v>0</v>
      </c>
      <c r="AE155" s="40"/>
      <c r="AF155" s="40"/>
      <c r="AG155" s="40"/>
      <c r="AH155" s="40"/>
      <c r="AI155" s="40"/>
      <c r="AJ155" s="40"/>
      <c r="AK155" s="40"/>
      <c r="AL155" s="40"/>
      <c r="AM155" s="40"/>
      <c r="AN155" s="39">
        <f t="shared" si="45"/>
        <v>0</v>
      </c>
      <c r="AO155" s="40"/>
      <c r="AP155" s="40"/>
      <c r="AQ155" s="40"/>
      <c r="AR155" s="40"/>
      <c r="AS155" s="40"/>
      <c r="AT155" s="40"/>
      <c r="AU155" s="40"/>
      <c r="AV155" s="40"/>
      <c r="AW155" s="40"/>
      <c r="AX155" s="31"/>
      <c r="AY155" s="31"/>
      <c r="AZ155" s="31"/>
    </row>
    <row r="156" spans="1:53" ht="11.25" hidden="1" outlineLevel="1" x14ac:dyDescent="0.25">
      <c r="A156" s="23" t="str">
        <f t="shared" si="44"/>
        <v>2</v>
      </c>
      <c r="C156" s="33"/>
      <c r="D156" s="33" t="s">
        <v>52</v>
      </c>
      <c r="L156" s="34" t="s">
        <v>53</v>
      </c>
      <c r="M156" s="50" t="s">
        <v>54</v>
      </c>
      <c r="N156" s="36" t="s">
        <v>16</v>
      </c>
      <c r="O156" s="49"/>
      <c r="P156" s="49"/>
      <c r="Q156" s="49"/>
      <c r="R156" s="39">
        <f t="shared" si="40"/>
        <v>0</v>
      </c>
      <c r="S156" s="49"/>
      <c r="T156" s="49"/>
      <c r="U156" s="40"/>
      <c r="V156" s="40"/>
      <c r="W156" s="40"/>
      <c r="X156" s="40"/>
      <c r="Y156" s="40"/>
      <c r="Z156" s="40"/>
      <c r="AA156" s="40"/>
      <c r="AB156" s="40"/>
      <c r="AC156" s="40"/>
      <c r="AD156" s="49"/>
      <c r="AE156" s="40"/>
      <c r="AF156" s="40"/>
      <c r="AG156" s="40"/>
      <c r="AH156" s="40"/>
      <c r="AI156" s="40"/>
      <c r="AJ156" s="40"/>
      <c r="AK156" s="40"/>
      <c r="AL156" s="40"/>
      <c r="AM156" s="40"/>
      <c r="AN156" s="39">
        <f t="shared" si="45"/>
        <v>0</v>
      </c>
      <c r="AO156" s="40"/>
      <c r="AP156" s="40"/>
      <c r="AQ156" s="40"/>
      <c r="AR156" s="40"/>
      <c r="AS156" s="40"/>
      <c r="AT156" s="40"/>
      <c r="AU156" s="40"/>
      <c r="AV156" s="40"/>
      <c r="AW156" s="40"/>
      <c r="AX156" s="31"/>
      <c r="AY156" s="31"/>
      <c r="AZ156" s="31"/>
    </row>
    <row r="157" spans="1:53" ht="22.5" hidden="1" outlineLevel="1" x14ac:dyDescent="0.25">
      <c r="A157" s="23" t="str">
        <f t="shared" si="44"/>
        <v>2</v>
      </c>
      <c r="C157" s="33"/>
      <c r="D157" s="33" t="s">
        <v>55</v>
      </c>
      <c r="L157" s="34" t="s">
        <v>56</v>
      </c>
      <c r="M157" s="50" t="s">
        <v>57</v>
      </c>
      <c r="N157" s="36" t="s">
        <v>16</v>
      </c>
      <c r="O157" s="49"/>
      <c r="P157" s="49"/>
      <c r="Q157" s="49"/>
      <c r="R157" s="39">
        <f t="shared" si="40"/>
        <v>0</v>
      </c>
      <c r="S157" s="49"/>
      <c r="T157" s="49"/>
      <c r="U157" s="40"/>
      <c r="V157" s="40"/>
      <c r="W157" s="40"/>
      <c r="X157" s="40"/>
      <c r="Y157" s="40"/>
      <c r="Z157" s="40"/>
      <c r="AA157" s="40"/>
      <c r="AB157" s="40"/>
      <c r="AC157" s="40"/>
      <c r="AD157" s="49"/>
      <c r="AE157" s="40"/>
      <c r="AF157" s="40"/>
      <c r="AG157" s="40"/>
      <c r="AH157" s="40"/>
      <c r="AI157" s="40"/>
      <c r="AJ157" s="40"/>
      <c r="AK157" s="40"/>
      <c r="AL157" s="40"/>
      <c r="AM157" s="40"/>
      <c r="AN157" s="39">
        <f t="shared" si="45"/>
        <v>0</v>
      </c>
      <c r="AO157" s="40"/>
      <c r="AP157" s="40"/>
      <c r="AQ157" s="40"/>
      <c r="AR157" s="40"/>
      <c r="AS157" s="40"/>
      <c r="AT157" s="40"/>
      <c r="AU157" s="40"/>
      <c r="AV157" s="40"/>
      <c r="AW157" s="40"/>
      <c r="AX157" s="31"/>
      <c r="AY157" s="31"/>
      <c r="AZ157" s="31"/>
    </row>
    <row r="158" spans="1:53" ht="22.5" hidden="1" outlineLevel="1" x14ac:dyDescent="0.25">
      <c r="A158" s="23" t="str">
        <f t="shared" si="44"/>
        <v>2</v>
      </c>
      <c r="C158" s="33"/>
      <c r="D158" s="33" t="s">
        <v>58</v>
      </c>
      <c r="L158" s="34" t="s">
        <v>59</v>
      </c>
      <c r="M158" s="55" t="s">
        <v>60</v>
      </c>
      <c r="N158" s="36" t="s">
        <v>16</v>
      </c>
      <c r="O158" s="49"/>
      <c r="P158" s="49"/>
      <c r="Q158" s="49"/>
      <c r="R158" s="39">
        <f t="shared" si="40"/>
        <v>0</v>
      </c>
      <c r="S158" s="49"/>
      <c r="T158" s="49"/>
      <c r="U158" s="40"/>
      <c r="V158" s="40"/>
      <c r="W158" s="40"/>
      <c r="X158" s="40"/>
      <c r="Y158" s="40"/>
      <c r="Z158" s="40"/>
      <c r="AA158" s="40"/>
      <c r="AB158" s="40"/>
      <c r="AC158" s="40"/>
      <c r="AD158" s="49"/>
      <c r="AE158" s="40"/>
      <c r="AF158" s="40"/>
      <c r="AG158" s="40"/>
      <c r="AH158" s="40"/>
      <c r="AI158" s="40"/>
      <c r="AJ158" s="40"/>
      <c r="AK158" s="40"/>
      <c r="AL158" s="40"/>
      <c r="AM158" s="40"/>
      <c r="AN158" s="39">
        <f t="shared" si="45"/>
        <v>0</v>
      </c>
      <c r="AO158" s="40"/>
      <c r="AP158" s="40"/>
      <c r="AQ158" s="40"/>
      <c r="AR158" s="40"/>
      <c r="AS158" s="40"/>
      <c r="AT158" s="40"/>
      <c r="AU158" s="40"/>
      <c r="AV158" s="40"/>
      <c r="AW158" s="40"/>
      <c r="AX158" s="31"/>
      <c r="AY158" s="31"/>
      <c r="AZ158" s="31"/>
    </row>
    <row r="159" spans="1:53" ht="22.5" hidden="1" outlineLevel="1" x14ac:dyDescent="0.25">
      <c r="A159" s="23" t="str">
        <f t="shared" si="44"/>
        <v>2</v>
      </c>
      <c r="C159" s="33"/>
      <c r="D159" s="33" t="s">
        <v>61</v>
      </c>
      <c r="L159" s="34" t="s">
        <v>62</v>
      </c>
      <c r="M159" s="55" t="s">
        <v>63</v>
      </c>
      <c r="N159" s="36" t="s">
        <v>16</v>
      </c>
      <c r="O159" s="49"/>
      <c r="P159" s="49"/>
      <c r="Q159" s="49"/>
      <c r="R159" s="39">
        <f t="shared" si="40"/>
        <v>0</v>
      </c>
      <c r="S159" s="49"/>
      <c r="T159" s="49"/>
      <c r="U159" s="40"/>
      <c r="V159" s="40"/>
      <c r="W159" s="40"/>
      <c r="X159" s="40"/>
      <c r="Y159" s="40"/>
      <c r="Z159" s="40"/>
      <c r="AA159" s="40"/>
      <c r="AB159" s="40"/>
      <c r="AC159" s="40"/>
      <c r="AD159" s="49"/>
      <c r="AE159" s="40"/>
      <c r="AF159" s="40"/>
      <c r="AG159" s="40"/>
      <c r="AH159" s="40"/>
      <c r="AI159" s="40"/>
      <c r="AJ159" s="40"/>
      <c r="AK159" s="40"/>
      <c r="AL159" s="40"/>
      <c r="AM159" s="40"/>
      <c r="AN159" s="39">
        <f t="shared" si="45"/>
        <v>0</v>
      </c>
      <c r="AO159" s="40"/>
      <c r="AP159" s="40"/>
      <c r="AQ159" s="40"/>
      <c r="AR159" s="40"/>
      <c r="AS159" s="40"/>
      <c r="AT159" s="40"/>
      <c r="AU159" s="40"/>
      <c r="AV159" s="40"/>
      <c r="AW159" s="40"/>
      <c r="AX159" s="31"/>
      <c r="AY159" s="31"/>
      <c r="AZ159" s="31"/>
    </row>
    <row r="160" spans="1:53" ht="45" hidden="1" outlineLevel="1" x14ac:dyDescent="0.25">
      <c r="A160" s="23" t="str">
        <f t="shared" si="44"/>
        <v>2</v>
      </c>
      <c r="C160" s="33"/>
      <c r="D160" s="33" t="s">
        <v>64</v>
      </c>
      <c r="L160" s="34" t="s">
        <v>65</v>
      </c>
      <c r="M160" s="50" t="s">
        <v>66</v>
      </c>
      <c r="N160" s="36" t="s">
        <v>16</v>
      </c>
      <c r="O160" s="49"/>
      <c r="P160" s="49"/>
      <c r="Q160" s="49"/>
      <c r="R160" s="39">
        <f t="shared" si="40"/>
        <v>0</v>
      </c>
      <c r="S160" s="49"/>
      <c r="T160" s="49"/>
      <c r="U160" s="40"/>
      <c r="V160" s="40"/>
      <c r="W160" s="40"/>
      <c r="X160" s="40"/>
      <c r="Y160" s="40"/>
      <c r="Z160" s="40"/>
      <c r="AA160" s="40"/>
      <c r="AB160" s="40"/>
      <c r="AC160" s="40"/>
      <c r="AD160" s="49"/>
      <c r="AE160" s="40"/>
      <c r="AF160" s="40"/>
      <c r="AG160" s="40"/>
      <c r="AH160" s="40"/>
      <c r="AI160" s="40"/>
      <c r="AJ160" s="40"/>
      <c r="AK160" s="40"/>
      <c r="AL160" s="40"/>
      <c r="AM160" s="40"/>
      <c r="AN160" s="39">
        <f t="shared" si="45"/>
        <v>0</v>
      </c>
      <c r="AO160" s="40"/>
      <c r="AP160" s="40"/>
      <c r="AQ160" s="40"/>
      <c r="AR160" s="40"/>
      <c r="AS160" s="40"/>
      <c r="AT160" s="40"/>
      <c r="AU160" s="40"/>
      <c r="AV160" s="40"/>
      <c r="AW160" s="40"/>
      <c r="AX160" s="31"/>
      <c r="AY160" s="31"/>
      <c r="AZ160" s="31"/>
    </row>
    <row r="161" spans="1:52" ht="11.25" hidden="1" outlineLevel="1" x14ac:dyDescent="0.25">
      <c r="A161" s="23" t="str">
        <f t="shared" si="44"/>
        <v>2</v>
      </c>
      <c r="C161" s="33"/>
      <c r="D161" s="33" t="s">
        <v>67</v>
      </c>
      <c r="L161" s="34" t="s">
        <v>68</v>
      </c>
      <c r="M161" s="50" t="s">
        <v>69</v>
      </c>
      <c r="N161" s="36" t="s">
        <v>16</v>
      </c>
      <c r="O161" s="49"/>
      <c r="P161" s="49"/>
      <c r="Q161" s="49"/>
      <c r="R161" s="39">
        <f t="shared" si="40"/>
        <v>0</v>
      </c>
      <c r="S161" s="49"/>
      <c r="T161" s="49"/>
      <c r="U161" s="40"/>
      <c r="V161" s="40"/>
      <c r="W161" s="40"/>
      <c r="X161" s="40"/>
      <c r="Y161" s="40"/>
      <c r="Z161" s="40"/>
      <c r="AA161" s="40"/>
      <c r="AB161" s="40"/>
      <c r="AC161" s="40"/>
      <c r="AD161" s="49"/>
      <c r="AE161" s="40"/>
      <c r="AF161" s="40"/>
      <c r="AG161" s="40"/>
      <c r="AH161" s="40"/>
      <c r="AI161" s="40"/>
      <c r="AJ161" s="40"/>
      <c r="AK161" s="40"/>
      <c r="AL161" s="40"/>
      <c r="AM161" s="40"/>
      <c r="AN161" s="39">
        <f t="shared" si="45"/>
        <v>0</v>
      </c>
      <c r="AO161" s="40"/>
      <c r="AP161" s="40"/>
      <c r="AQ161" s="40"/>
      <c r="AR161" s="40"/>
      <c r="AS161" s="40"/>
      <c r="AT161" s="40"/>
      <c r="AU161" s="40"/>
      <c r="AV161" s="40"/>
      <c r="AW161" s="40"/>
      <c r="AX161" s="31"/>
      <c r="AY161" s="31"/>
      <c r="AZ161" s="31"/>
    </row>
    <row r="162" spans="1:52" ht="11.25" hidden="1" outlineLevel="1" x14ac:dyDescent="0.25">
      <c r="A162" s="23" t="str">
        <f t="shared" si="44"/>
        <v>2</v>
      </c>
      <c r="C162" s="33"/>
      <c r="D162" s="33" t="s">
        <v>70</v>
      </c>
      <c r="L162" s="34" t="s">
        <v>71</v>
      </c>
      <c r="M162" s="50" t="s">
        <v>72</v>
      </c>
      <c r="N162" s="36" t="s">
        <v>16</v>
      </c>
      <c r="O162" s="49">
        <v>1631.23</v>
      </c>
      <c r="P162" s="49">
        <v>25.774000000000001</v>
      </c>
      <c r="Q162" s="49"/>
      <c r="R162" s="39">
        <f t="shared" si="40"/>
        <v>-25.774000000000001</v>
      </c>
      <c r="S162" s="49"/>
      <c r="T162" s="49"/>
      <c r="U162" s="40"/>
      <c r="V162" s="40"/>
      <c r="W162" s="40"/>
      <c r="X162" s="40"/>
      <c r="Y162" s="40"/>
      <c r="Z162" s="40"/>
      <c r="AA162" s="40"/>
      <c r="AB162" s="40"/>
      <c r="AC162" s="40"/>
      <c r="AD162" s="49"/>
      <c r="AE162" s="40"/>
      <c r="AF162" s="40"/>
      <c r="AG162" s="40"/>
      <c r="AH162" s="40"/>
      <c r="AI162" s="40"/>
      <c r="AJ162" s="40"/>
      <c r="AK162" s="40"/>
      <c r="AL162" s="40"/>
      <c r="AM162" s="40"/>
      <c r="AN162" s="39">
        <f>IF(S162=0,0,(AD162-S162)/S162*100)</f>
        <v>0</v>
      </c>
      <c r="AO162" s="40"/>
      <c r="AP162" s="40"/>
      <c r="AQ162" s="40"/>
      <c r="AR162" s="40"/>
      <c r="AS162" s="40"/>
      <c r="AT162" s="40"/>
      <c r="AU162" s="40"/>
      <c r="AV162" s="40"/>
      <c r="AW162" s="40"/>
      <c r="AX162" s="31"/>
      <c r="AY162" s="31"/>
      <c r="AZ162" s="31"/>
    </row>
    <row r="163" spans="1:52" s="56" customFormat="1" ht="11.25" hidden="1" outlineLevel="1" x14ac:dyDescent="0.25">
      <c r="A163" s="23" t="str">
        <f t="shared" si="44"/>
        <v>2</v>
      </c>
      <c r="C163" s="33"/>
      <c r="D163" s="33" t="s">
        <v>73</v>
      </c>
      <c r="L163" s="57" t="s">
        <v>74</v>
      </c>
      <c r="M163" s="58" t="s">
        <v>75</v>
      </c>
      <c r="N163" s="59" t="s">
        <v>16</v>
      </c>
      <c r="O163" s="60">
        <f ca="1">O164+O165+O166</f>
        <v>0</v>
      </c>
      <c r="P163" s="60">
        <f ca="1">P164+P165+P166</f>
        <v>0</v>
      </c>
      <c r="Q163" s="60">
        <f ca="1">Q164+Q165+Q166</f>
        <v>0</v>
      </c>
      <c r="R163" s="29">
        <f t="shared" ca="1" si="40"/>
        <v>0</v>
      </c>
      <c r="S163" s="60">
        <f ca="1">S164+S165+S166</f>
        <v>0</v>
      </c>
      <c r="T163" s="60">
        <f ca="1">T164+T165+T166</f>
        <v>0</v>
      </c>
      <c r="U163" s="42"/>
      <c r="V163" s="42"/>
      <c r="W163" s="42"/>
      <c r="X163" s="42"/>
      <c r="Y163" s="42"/>
      <c r="Z163" s="42"/>
      <c r="AA163" s="42"/>
      <c r="AB163" s="42"/>
      <c r="AC163" s="42"/>
      <c r="AD163" s="60">
        <f ca="1">AD164+AD165+AD166</f>
        <v>0</v>
      </c>
      <c r="AE163" s="42"/>
      <c r="AF163" s="42"/>
      <c r="AG163" s="42"/>
      <c r="AH163" s="42"/>
      <c r="AI163" s="42"/>
      <c r="AJ163" s="42"/>
      <c r="AK163" s="42"/>
      <c r="AL163" s="42"/>
      <c r="AM163" s="42"/>
      <c r="AN163" s="29">
        <f ca="1">IF(S163=0,0,(AD163-S163)/S163*100)</f>
        <v>0</v>
      </c>
      <c r="AO163" s="42"/>
      <c r="AP163" s="42"/>
      <c r="AQ163" s="42"/>
      <c r="AR163" s="42"/>
      <c r="AS163" s="42"/>
      <c r="AT163" s="42"/>
      <c r="AU163" s="42"/>
      <c r="AV163" s="42"/>
      <c r="AW163" s="42"/>
      <c r="AX163" s="43"/>
      <c r="AY163" s="43"/>
      <c r="AZ163" s="43"/>
    </row>
    <row r="164" spans="1:52" ht="22.5" hidden="1" outlineLevel="1" x14ac:dyDescent="0.25">
      <c r="A164" s="23" t="str">
        <f t="shared" si="44"/>
        <v>2</v>
      </c>
      <c r="C164" s="33"/>
      <c r="D164" s="33" t="s">
        <v>76</v>
      </c>
      <c r="L164" s="34" t="s">
        <v>77</v>
      </c>
      <c r="M164" s="44" t="s">
        <v>78</v>
      </c>
      <c r="N164" s="36" t="s">
        <v>16</v>
      </c>
      <c r="O164" s="49"/>
      <c r="P164" s="49"/>
      <c r="Q164" s="49"/>
      <c r="R164" s="39">
        <f t="shared" si="40"/>
        <v>0</v>
      </c>
      <c r="S164" s="49"/>
      <c r="T164" s="49"/>
      <c r="U164" s="40"/>
      <c r="V164" s="40"/>
      <c r="W164" s="40"/>
      <c r="X164" s="40"/>
      <c r="Y164" s="40"/>
      <c r="Z164" s="40"/>
      <c r="AA164" s="40"/>
      <c r="AB164" s="40"/>
      <c r="AC164" s="40"/>
      <c r="AD164" s="49"/>
      <c r="AE164" s="40"/>
      <c r="AF164" s="40"/>
      <c r="AG164" s="40"/>
      <c r="AH164" s="40"/>
      <c r="AI164" s="40"/>
      <c r="AJ164" s="40"/>
      <c r="AK164" s="40"/>
      <c r="AL164" s="40"/>
      <c r="AM164" s="40"/>
      <c r="AN164" s="39">
        <f t="shared" si="45"/>
        <v>0</v>
      </c>
      <c r="AO164" s="40"/>
      <c r="AP164" s="40"/>
      <c r="AQ164" s="40"/>
      <c r="AR164" s="40"/>
      <c r="AS164" s="40"/>
      <c r="AT164" s="40"/>
      <c r="AU164" s="40"/>
      <c r="AV164" s="40"/>
      <c r="AW164" s="40"/>
      <c r="AX164" s="31"/>
      <c r="AY164" s="31"/>
      <c r="AZ164" s="31"/>
    </row>
    <row r="165" spans="1:52" ht="45" hidden="1" outlineLevel="1" x14ac:dyDescent="0.25">
      <c r="A165" s="23" t="str">
        <f t="shared" si="44"/>
        <v>2</v>
      </c>
      <c r="C165" s="33"/>
      <c r="D165" s="33" t="s">
        <v>79</v>
      </c>
      <c r="L165" s="34" t="s">
        <v>80</v>
      </c>
      <c r="M165" s="54" t="s">
        <v>81</v>
      </c>
      <c r="N165" s="36" t="s">
        <v>16</v>
      </c>
      <c r="O165" s="49"/>
      <c r="P165" s="49"/>
      <c r="Q165" s="49"/>
      <c r="R165" s="39">
        <f t="shared" si="40"/>
        <v>0</v>
      </c>
      <c r="S165" s="49"/>
      <c r="T165" s="49"/>
      <c r="U165" s="40"/>
      <c r="V165" s="40"/>
      <c r="W165" s="40"/>
      <c r="X165" s="40"/>
      <c r="Y165" s="40"/>
      <c r="Z165" s="40"/>
      <c r="AA165" s="40"/>
      <c r="AB165" s="40"/>
      <c r="AC165" s="40"/>
      <c r="AD165" s="49"/>
      <c r="AE165" s="40"/>
      <c r="AF165" s="40"/>
      <c r="AG165" s="40"/>
      <c r="AH165" s="40"/>
      <c r="AI165" s="40"/>
      <c r="AJ165" s="40"/>
      <c r="AK165" s="40"/>
      <c r="AL165" s="40"/>
      <c r="AM165" s="40"/>
      <c r="AN165" s="39">
        <f t="shared" si="45"/>
        <v>0</v>
      </c>
      <c r="AO165" s="40"/>
      <c r="AP165" s="40"/>
      <c r="AQ165" s="40"/>
      <c r="AR165" s="40"/>
      <c r="AS165" s="40"/>
      <c r="AT165" s="40"/>
      <c r="AU165" s="40"/>
      <c r="AV165" s="40"/>
      <c r="AW165" s="40"/>
      <c r="AX165" s="31"/>
      <c r="AY165" s="31"/>
      <c r="AZ165" s="31"/>
    </row>
    <row r="166" spans="1:52" ht="30" hidden="1" outlineLevel="1" x14ac:dyDescent="0.25">
      <c r="A166" s="23" t="str">
        <f t="shared" si="44"/>
        <v>2</v>
      </c>
      <c r="C166" s="33"/>
      <c r="D166" s="33" t="s">
        <v>82</v>
      </c>
      <c r="L166" s="34" t="s">
        <v>83</v>
      </c>
      <c r="M166" s="54" t="s">
        <v>84</v>
      </c>
      <c r="N166" s="36" t="s">
        <v>16</v>
      </c>
      <c r="O166" s="51">
        <f ca="1">O167+O168</f>
        <v>0</v>
      </c>
      <c r="P166" s="51">
        <f ca="1">P167+P168</f>
        <v>0</v>
      </c>
      <c r="Q166" s="51">
        <f ca="1">Q167+Q168</f>
        <v>0</v>
      </c>
      <c r="R166" s="39">
        <f t="shared" ca="1" si="40"/>
        <v>0</v>
      </c>
      <c r="S166" s="51">
        <f ca="1">S167+S168</f>
        <v>0</v>
      </c>
      <c r="T166" s="51">
        <f ca="1">T167+T168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51">
        <f ca="1">AD167+AD168</f>
        <v>0</v>
      </c>
      <c r="AE166" s="40"/>
      <c r="AF166" s="40"/>
      <c r="AG166" s="40"/>
      <c r="AH166" s="40"/>
      <c r="AI166" s="40"/>
      <c r="AJ166" s="40"/>
      <c r="AK166" s="40"/>
      <c r="AL166" s="40"/>
      <c r="AM166" s="40"/>
      <c r="AN166" s="39">
        <f ca="1">IF(S166=0,0,(AD166-S166)/S166*100)</f>
        <v>0</v>
      </c>
      <c r="AO166" s="40"/>
      <c r="AP166" s="40"/>
      <c r="AQ166" s="40"/>
      <c r="AR166" s="40"/>
      <c r="AS166" s="40"/>
      <c r="AT166" s="40"/>
      <c r="AU166" s="40"/>
      <c r="AV166" s="40"/>
      <c r="AW166" s="40"/>
      <c r="AX166" s="31"/>
      <c r="AY166" s="31"/>
      <c r="AZ166" s="31"/>
    </row>
    <row r="167" spans="1:52" ht="15" hidden="1" outlineLevel="1" x14ac:dyDescent="0.25">
      <c r="A167" s="23" t="str">
        <f t="shared" si="44"/>
        <v>2</v>
      </c>
      <c r="B167" s="61" t="s">
        <v>85</v>
      </c>
      <c r="C167" s="33"/>
      <c r="D167" s="33" t="s">
        <v>86</v>
      </c>
      <c r="L167" s="34" t="s">
        <v>87</v>
      </c>
      <c r="M167" s="47" t="s">
        <v>88</v>
      </c>
      <c r="N167" s="36" t="s">
        <v>16</v>
      </c>
      <c r="O167" s="53">
        <f ca="1">SUMIFS([1]ФОТ!O$15:O$62,[1]ФОТ!$A$15:$A$62,$A167,[1]ФОТ!$B$15:$B$62,$B167)</f>
        <v>0</v>
      </c>
      <c r="P167" s="53">
        <f ca="1">SUMIFS([1]ФОТ!P$15:P$62,[1]ФОТ!$A$15:$A$62,$A167,[1]ФОТ!$B$15:$B$62,$B167)</f>
        <v>0</v>
      </c>
      <c r="Q167" s="53">
        <f ca="1">SUMIFS([1]ФОТ!Q$15:Q$62,[1]ФОТ!$A$15:$A$62,$A167,[1]ФОТ!$B$15:$B$62,$B167)</f>
        <v>0</v>
      </c>
      <c r="R167" s="39">
        <f t="shared" ca="1" si="40"/>
        <v>0</v>
      </c>
      <c r="S167" s="53">
        <f ca="1">SUMIFS([1]ФОТ!R$15:R$62,[1]ФОТ!$A$15:$A$62,$A167,[1]ФОТ!$B$15:$B$62,$B167)</f>
        <v>0</v>
      </c>
      <c r="T167" s="53">
        <f ca="1">SUMIFS([1]ФОТ!S$15:S$62,[1]ФОТ!$A$15:$A$62,$A167,[1]ФОТ!$B$15:$B$62,$B167)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53">
        <f ca="1">SUMIFS([1]ФОТ!T$15:T$62,[1]ФОТ!$A$15:$A$62,$A167,[1]ФОТ!$B$15:$B$62,$B167)</f>
        <v>0</v>
      </c>
      <c r="AE167" s="40"/>
      <c r="AF167" s="40"/>
      <c r="AG167" s="40"/>
      <c r="AH167" s="40"/>
      <c r="AI167" s="40"/>
      <c r="AJ167" s="40"/>
      <c r="AK167" s="40"/>
      <c r="AL167" s="40"/>
      <c r="AM167" s="40"/>
      <c r="AN167" s="39">
        <f ca="1">IF(S167=0,0,(AD167-S167)/S167*100)</f>
        <v>0</v>
      </c>
      <c r="AO167" s="40"/>
      <c r="AP167" s="40"/>
      <c r="AQ167" s="40"/>
      <c r="AR167" s="40"/>
      <c r="AS167" s="40"/>
      <c r="AT167" s="40"/>
      <c r="AU167" s="40"/>
      <c r="AV167" s="40"/>
      <c r="AW167" s="40"/>
      <c r="AX167" s="31"/>
      <c r="AY167" s="31"/>
      <c r="AZ167" s="31"/>
    </row>
    <row r="168" spans="1:52" ht="30" hidden="1" outlineLevel="1" x14ac:dyDescent="0.25">
      <c r="A168" s="23" t="str">
        <f t="shared" si="44"/>
        <v>2</v>
      </c>
      <c r="B168" s="61" t="s">
        <v>89</v>
      </c>
      <c r="C168" s="33"/>
      <c r="D168" s="33" t="s">
        <v>90</v>
      </c>
      <c r="L168" s="34" t="s">
        <v>91</v>
      </c>
      <c r="M168" s="47" t="s">
        <v>92</v>
      </c>
      <c r="N168" s="36" t="s">
        <v>16</v>
      </c>
      <c r="O168" s="53">
        <f ca="1">SUMIFS([1]ФОТ!O$15:O$62,[1]ФОТ!$A$15:$A$62,$A168,[1]ФОТ!$B$15:$B$62,$B168)</f>
        <v>0</v>
      </c>
      <c r="P168" s="53">
        <f ca="1">SUMIFS([1]ФОТ!P$15:P$62,[1]ФОТ!$A$15:$A$62,$A168,[1]ФОТ!$B$15:$B$62,$B168)</f>
        <v>0</v>
      </c>
      <c r="Q168" s="53">
        <f ca="1">SUMIFS([1]ФОТ!Q$15:Q$62,[1]ФОТ!$A$15:$A$62,$A168,[1]ФОТ!$B$15:$B$62,$B168)</f>
        <v>0</v>
      </c>
      <c r="R168" s="39">
        <f t="shared" ca="1" si="40"/>
        <v>0</v>
      </c>
      <c r="S168" s="53">
        <f ca="1">SUMIFS([1]ФОТ!R$15:R$62,[1]ФОТ!$A$15:$A$62,$A168,[1]ФОТ!$B$15:$B$62,$B168)</f>
        <v>0</v>
      </c>
      <c r="T168" s="53">
        <f ca="1">SUMIFS([1]ФОТ!S$15:S$62,[1]ФОТ!$A$15:$A$62,$A168,[1]ФОТ!$B$15:$B$62,$B168)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53">
        <f ca="1">SUMIFS([1]ФОТ!T$15:T$62,[1]ФОТ!$A$15:$A$62,$A168,[1]ФОТ!$B$15:$B$62,$B168)</f>
        <v>0</v>
      </c>
      <c r="AE168" s="40"/>
      <c r="AF168" s="40"/>
      <c r="AG168" s="40"/>
      <c r="AH168" s="40"/>
      <c r="AI168" s="40"/>
      <c r="AJ168" s="40"/>
      <c r="AK168" s="40"/>
      <c r="AL168" s="40"/>
      <c r="AM168" s="40"/>
      <c r="AN168" s="39">
        <f ca="1">IF(S168=0,0,(AD168-S168)/S168*100)</f>
        <v>0</v>
      </c>
      <c r="AO168" s="40"/>
      <c r="AP168" s="40"/>
      <c r="AQ168" s="40"/>
      <c r="AR168" s="40"/>
      <c r="AS168" s="40"/>
      <c r="AT168" s="40"/>
      <c r="AU168" s="40"/>
      <c r="AV168" s="40"/>
      <c r="AW168" s="40"/>
      <c r="AX168" s="31"/>
      <c r="AY168" s="31"/>
      <c r="AZ168" s="31"/>
    </row>
    <row r="169" spans="1:52" s="56" customFormat="1" ht="11.25" hidden="1" outlineLevel="1" x14ac:dyDescent="0.25">
      <c r="A169" s="23" t="str">
        <f t="shared" si="44"/>
        <v>2</v>
      </c>
      <c r="C169" s="33"/>
      <c r="D169" s="33" t="s">
        <v>93</v>
      </c>
      <c r="L169" s="57" t="s">
        <v>94</v>
      </c>
      <c r="M169" s="58" t="s">
        <v>95</v>
      </c>
      <c r="N169" s="59" t="s">
        <v>16</v>
      </c>
      <c r="O169" s="60">
        <f ca="1">O170+O178+O181+O182+O183+O184+O185</f>
        <v>0</v>
      </c>
      <c r="P169" s="60">
        <f ca="1">P170+P178+P181+P182+P183+P184+P185</f>
        <v>0</v>
      </c>
      <c r="Q169" s="60">
        <f ca="1">Q170+Q178+Q181+Q182+Q183+Q184+Q185</f>
        <v>0</v>
      </c>
      <c r="R169" s="29">
        <f t="shared" ca="1" si="40"/>
        <v>0</v>
      </c>
      <c r="S169" s="60">
        <f ca="1">S170+S178+S181+S182+S183+S184+S185</f>
        <v>0</v>
      </c>
      <c r="T169" s="60">
        <f ca="1">T170+T178+T181+T182+T183+T184+T185</f>
        <v>732.91191388799996</v>
      </c>
      <c r="U169" s="42"/>
      <c r="V169" s="42"/>
      <c r="W169" s="42"/>
      <c r="X169" s="42"/>
      <c r="Y169" s="42"/>
      <c r="Z169" s="42"/>
      <c r="AA169" s="42"/>
      <c r="AB169" s="42"/>
      <c r="AC169" s="42"/>
      <c r="AD169" s="60">
        <f ca="1">AD170+AD178+AD181+AD182+AD183+AD184+AD185</f>
        <v>0</v>
      </c>
      <c r="AE169" s="42"/>
      <c r="AF169" s="42"/>
      <c r="AG169" s="42"/>
      <c r="AH169" s="42"/>
      <c r="AI169" s="42"/>
      <c r="AJ169" s="42"/>
      <c r="AK169" s="42"/>
      <c r="AL169" s="42"/>
      <c r="AM169" s="42"/>
      <c r="AN169" s="29">
        <f ca="1">IF(S169=0,0,(AD169-S169)/S169*100)</f>
        <v>0</v>
      </c>
      <c r="AO169" s="42"/>
      <c r="AP169" s="42"/>
      <c r="AQ169" s="42"/>
      <c r="AR169" s="42"/>
      <c r="AS169" s="42"/>
      <c r="AT169" s="42"/>
      <c r="AU169" s="42"/>
      <c r="AV169" s="42"/>
      <c r="AW169" s="42"/>
      <c r="AX169" s="43"/>
      <c r="AY169" s="43"/>
      <c r="AZ169" s="43"/>
    </row>
    <row r="170" spans="1:52" ht="22.5" hidden="1" outlineLevel="1" x14ac:dyDescent="0.25">
      <c r="A170" s="23" t="str">
        <f t="shared" si="44"/>
        <v>2</v>
      </c>
      <c r="B170" s="1" t="s">
        <v>96</v>
      </c>
      <c r="C170" s="33"/>
      <c r="D170" s="33" t="s">
        <v>97</v>
      </c>
      <c r="L170" s="34" t="s">
        <v>98</v>
      </c>
      <c r="M170" s="44" t="s">
        <v>99</v>
      </c>
      <c r="N170" s="36" t="s">
        <v>16</v>
      </c>
      <c r="O170" s="53">
        <f>SUMIFS([1]Административные!O$15:O$54,[1]Административные!$A$15:$A$54,$A170,[1]Административные!$B$15:$B$54,$B170)</f>
        <v>0</v>
      </c>
      <c r="P170" s="53">
        <f>SUMIFS([1]Административные!P$15:P$54,[1]Административные!$A$15:$A$54,$A170,[1]Административные!$B$15:$B$54,$B170)</f>
        <v>0</v>
      </c>
      <c r="Q170" s="53">
        <f>SUMIFS([1]Административные!Q$15:Q$54,[1]Административные!$A$15:$A$54,$A170,[1]Административные!$B$15:$B$54,$B170)</f>
        <v>0</v>
      </c>
      <c r="R170" s="39">
        <f t="shared" si="40"/>
        <v>0</v>
      </c>
      <c r="S170" s="53">
        <f>SUMIFS([1]Административные!R$15:R$54,[1]Административные!$A$15:$A$54,$A170,[1]Административные!$B$15:$B$54,$B170)</f>
        <v>0</v>
      </c>
      <c r="T170" s="53">
        <f>SUMIFS([1]Административные!S$15:S$54,[1]Административные!$A$15:$A$54,$A170,[1]Административные!$B$15:$B$54,$B170)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53">
        <f>SUMIFS([1]Административные!T$15:T$54,[1]Административные!$A$15:$A$54,$A170,[1]Административные!$B$15:$B$54,$B170)</f>
        <v>0</v>
      </c>
      <c r="AE170" s="40"/>
      <c r="AF170" s="40"/>
      <c r="AG170" s="40"/>
      <c r="AH170" s="40"/>
      <c r="AI170" s="40"/>
      <c r="AJ170" s="40"/>
      <c r="AK170" s="40"/>
      <c r="AL170" s="40"/>
      <c r="AM170" s="40"/>
      <c r="AN170" s="39">
        <f t="shared" si="45"/>
        <v>0</v>
      </c>
      <c r="AO170" s="40"/>
      <c r="AP170" s="40"/>
      <c r="AQ170" s="40"/>
      <c r="AR170" s="40"/>
      <c r="AS170" s="40"/>
      <c r="AT170" s="40"/>
      <c r="AU170" s="40"/>
      <c r="AV170" s="40"/>
      <c r="AW170" s="40"/>
      <c r="AX170" s="31"/>
      <c r="AY170" s="31"/>
      <c r="AZ170" s="31"/>
    </row>
    <row r="171" spans="1:52" ht="15" hidden="1" outlineLevel="1" x14ac:dyDescent="0.25">
      <c r="A171" s="23" t="str">
        <f t="shared" si="44"/>
        <v>2</v>
      </c>
      <c r="B171" s="1" t="s">
        <v>100</v>
      </c>
      <c r="C171" s="33"/>
      <c r="D171" s="33" t="s">
        <v>101</v>
      </c>
      <c r="L171" s="34" t="s">
        <v>102</v>
      </c>
      <c r="M171" s="47" t="s">
        <v>103</v>
      </c>
      <c r="N171" s="36" t="s">
        <v>16</v>
      </c>
      <c r="O171" s="53">
        <f>SUMIFS([1]Административные!O$15:O$54,[1]Административные!$A$15:$A$54,$A171,[1]Административные!$B$15:$B$54,$B171)</f>
        <v>0</v>
      </c>
      <c r="P171" s="53">
        <f>SUMIFS([1]Административные!P$15:P$54,[1]Административные!$A$15:$A$54,$A171,[1]Административные!$B$15:$B$54,$B171)</f>
        <v>0</v>
      </c>
      <c r="Q171" s="53">
        <f>SUMIFS([1]Административные!Q$15:Q$54,[1]Административные!$A$15:$A$54,$A171,[1]Административные!$B$15:$B$54,$B171)</f>
        <v>0</v>
      </c>
      <c r="R171" s="39">
        <f t="shared" si="40"/>
        <v>0</v>
      </c>
      <c r="S171" s="53">
        <f>SUMIFS([1]Административные!R$15:R$54,[1]Административные!$A$15:$A$54,$A171,[1]Административные!$B$15:$B$54,$B171)</f>
        <v>0</v>
      </c>
      <c r="T171" s="53">
        <f>SUMIFS([1]Административные!S$15:S$54,[1]Административные!$A$15:$A$54,$A171,[1]Административные!$B$15:$B$54,$B171)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53">
        <f>SUMIFS([1]Административные!T$15:T$54,[1]Административные!$A$15:$A$54,$A171,[1]Административные!$B$15:$B$54,$B171)</f>
        <v>0</v>
      </c>
      <c r="AE171" s="40"/>
      <c r="AF171" s="40"/>
      <c r="AG171" s="40"/>
      <c r="AH171" s="40"/>
      <c r="AI171" s="40"/>
      <c r="AJ171" s="40"/>
      <c r="AK171" s="40"/>
      <c r="AL171" s="40"/>
      <c r="AM171" s="40"/>
      <c r="AN171" s="39">
        <f t="shared" si="45"/>
        <v>0</v>
      </c>
      <c r="AO171" s="40"/>
      <c r="AP171" s="40"/>
      <c r="AQ171" s="40"/>
      <c r="AR171" s="40"/>
      <c r="AS171" s="40"/>
      <c r="AT171" s="40"/>
      <c r="AU171" s="40"/>
      <c r="AV171" s="40"/>
      <c r="AW171" s="40"/>
      <c r="AX171" s="31"/>
      <c r="AY171" s="31"/>
      <c r="AZ171" s="31"/>
    </row>
    <row r="172" spans="1:52" ht="15" hidden="1" outlineLevel="1" x14ac:dyDescent="0.25">
      <c r="A172" s="23" t="str">
        <f t="shared" si="44"/>
        <v>2</v>
      </c>
      <c r="B172" s="1" t="s">
        <v>104</v>
      </c>
      <c r="C172" s="33"/>
      <c r="D172" s="33" t="s">
        <v>105</v>
      </c>
      <c r="L172" s="34" t="s">
        <v>106</v>
      </c>
      <c r="M172" s="47" t="s">
        <v>107</v>
      </c>
      <c r="N172" s="36" t="s">
        <v>16</v>
      </c>
      <c r="O172" s="53">
        <f>SUMIFS([1]Административные!O$15:O$54,[1]Административные!$A$15:$A$54,$A172,[1]Административные!$B$15:$B$54,$B172)</f>
        <v>0</v>
      </c>
      <c r="P172" s="53">
        <f>SUMIFS([1]Административные!P$15:P$54,[1]Административные!$A$15:$A$54,$A172,[1]Административные!$B$15:$B$54,$B172)</f>
        <v>0</v>
      </c>
      <c r="Q172" s="53">
        <f>SUMIFS([1]Административные!Q$15:Q$54,[1]Административные!$A$15:$A$54,$A172,[1]Административные!$B$15:$B$54,$B172)</f>
        <v>0</v>
      </c>
      <c r="R172" s="39">
        <f t="shared" si="40"/>
        <v>0</v>
      </c>
      <c r="S172" s="53">
        <f>SUMIFS([1]Административные!R$15:R$54,[1]Административные!$A$15:$A$54,$A172,[1]Административные!$B$15:$B$54,$B172)</f>
        <v>0</v>
      </c>
      <c r="T172" s="53">
        <f>SUMIFS([1]Административные!S$15:S$54,[1]Административные!$A$15:$A$54,$A172,[1]Административные!$B$15:$B$54,$B172)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53">
        <f>SUMIFS([1]Административные!T$15:T$54,[1]Административные!$A$15:$A$54,$A172,[1]Административные!$B$15:$B$54,$B172)</f>
        <v>0</v>
      </c>
      <c r="AE172" s="40"/>
      <c r="AF172" s="40"/>
      <c r="AG172" s="40"/>
      <c r="AH172" s="40"/>
      <c r="AI172" s="40"/>
      <c r="AJ172" s="40"/>
      <c r="AK172" s="40"/>
      <c r="AL172" s="40"/>
      <c r="AM172" s="40"/>
      <c r="AN172" s="39">
        <f t="shared" si="45"/>
        <v>0</v>
      </c>
      <c r="AO172" s="40"/>
      <c r="AP172" s="40"/>
      <c r="AQ172" s="40"/>
      <c r="AR172" s="40"/>
      <c r="AS172" s="40"/>
      <c r="AT172" s="40"/>
      <c r="AU172" s="40"/>
      <c r="AV172" s="40"/>
      <c r="AW172" s="40"/>
      <c r="AX172" s="31"/>
      <c r="AY172" s="31"/>
      <c r="AZ172" s="31"/>
    </row>
    <row r="173" spans="1:52" ht="15" hidden="1" outlineLevel="1" x14ac:dyDescent="0.25">
      <c r="A173" s="23" t="str">
        <f t="shared" si="44"/>
        <v>2</v>
      </c>
      <c r="B173" s="1" t="s">
        <v>108</v>
      </c>
      <c r="C173" s="33"/>
      <c r="D173" s="33" t="s">
        <v>109</v>
      </c>
      <c r="L173" s="34" t="s">
        <v>110</v>
      </c>
      <c r="M173" s="47" t="s">
        <v>111</v>
      </c>
      <c r="N173" s="36" t="s">
        <v>16</v>
      </c>
      <c r="O173" s="53">
        <f>SUMIFS([1]Административные!O$15:O$54,[1]Административные!$A$15:$A$54,$A173,[1]Административные!$B$15:$B$54,$B173)</f>
        <v>0</v>
      </c>
      <c r="P173" s="53">
        <f>SUMIFS([1]Административные!P$15:P$54,[1]Административные!$A$15:$A$54,$A173,[1]Административные!$B$15:$B$54,$B173)</f>
        <v>0</v>
      </c>
      <c r="Q173" s="53">
        <f>SUMIFS([1]Административные!Q$15:Q$54,[1]Административные!$A$15:$A$54,$A173,[1]Административные!$B$15:$B$54,$B173)</f>
        <v>0</v>
      </c>
      <c r="R173" s="39">
        <f t="shared" si="40"/>
        <v>0</v>
      </c>
      <c r="S173" s="53">
        <f>SUMIFS([1]Административные!R$15:R$54,[1]Административные!$A$15:$A$54,$A173,[1]Административные!$B$15:$B$54,$B173)</f>
        <v>0</v>
      </c>
      <c r="T173" s="53">
        <f>SUMIFS([1]Административные!S$15:S$54,[1]Административные!$A$15:$A$54,$A173,[1]Административные!$B$15:$B$54,$B173)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53">
        <f>SUMIFS([1]Административные!T$15:T$54,[1]Административные!$A$15:$A$54,$A173,[1]Административные!$B$15:$B$54,$B173)</f>
        <v>0</v>
      </c>
      <c r="AE173" s="40"/>
      <c r="AF173" s="40"/>
      <c r="AG173" s="40"/>
      <c r="AH173" s="40"/>
      <c r="AI173" s="40"/>
      <c r="AJ173" s="40"/>
      <c r="AK173" s="40"/>
      <c r="AL173" s="40"/>
      <c r="AM173" s="40"/>
      <c r="AN173" s="39">
        <f t="shared" si="45"/>
        <v>0</v>
      </c>
      <c r="AO173" s="40"/>
      <c r="AP173" s="40"/>
      <c r="AQ173" s="40"/>
      <c r="AR173" s="40"/>
      <c r="AS173" s="40"/>
      <c r="AT173" s="40"/>
      <c r="AU173" s="40"/>
      <c r="AV173" s="40"/>
      <c r="AW173" s="40"/>
      <c r="AX173" s="31"/>
      <c r="AY173" s="31"/>
      <c r="AZ173" s="31"/>
    </row>
    <row r="174" spans="1:52" ht="15" hidden="1" outlineLevel="1" x14ac:dyDescent="0.25">
      <c r="A174" s="23" t="str">
        <f t="shared" si="44"/>
        <v>2</v>
      </c>
      <c r="B174" s="1" t="s">
        <v>112</v>
      </c>
      <c r="C174" s="33"/>
      <c r="D174" s="33" t="s">
        <v>113</v>
      </c>
      <c r="L174" s="34" t="s">
        <v>114</v>
      </c>
      <c r="M174" s="47" t="s">
        <v>115</v>
      </c>
      <c r="N174" s="36" t="s">
        <v>16</v>
      </c>
      <c r="O174" s="53">
        <f>SUMIFS([1]Административные!O$15:O$54,[1]Административные!$A$15:$A$54,$A174,[1]Административные!$B$15:$B$54,$B174)</f>
        <v>0</v>
      </c>
      <c r="P174" s="53">
        <f>SUMIFS([1]Административные!P$15:P$54,[1]Административные!$A$15:$A$54,$A174,[1]Административные!$B$15:$B$54,$B174)</f>
        <v>0</v>
      </c>
      <c r="Q174" s="53">
        <f>SUMIFS([1]Административные!Q$15:Q$54,[1]Административные!$A$15:$A$54,$A174,[1]Административные!$B$15:$B$54,$B174)</f>
        <v>0</v>
      </c>
      <c r="R174" s="39">
        <f t="shared" si="40"/>
        <v>0</v>
      </c>
      <c r="S174" s="53">
        <f>SUMIFS([1]Административные!R$15:R$54,[1]Административные!$A$15:$A$54,$A174,[1]Административные!$B$15:$B$54,$B174)</f>
        <v>0</v>
      </c>
      <c r="T174" s="53">
        <f>SUMIFS([1]Административные!S$15:S$54,[1]Административные!$A$15:$A$54,$A174,[1]Административные!$B$15:$B$54,$B174)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53">
        <f>SUMIFS([1]Административные!T$15:T$54,[1]Административные!$A$15:$A$54,$A174,[1]Административные!$B$15:$B$54,$B174)</f>
        <v>0</v>
      </c>
      <c r="AE174" s="40"/>
      <c r="AF174" s="40"/>
      <c r="AG174" s="40"/>
      <c r="AH174" s="40"/>
      <c r="AI174" s="40"/>
      <c r="AJ174" s="40"/>
      <c r="AK174" s="40"/>
      <c r="AL174" s="40"/>
      <c r="AM174" s="40"/>
      <c r="AN174" s="39">
        <f t="shared" si="45"/>
        <v>0</v>
      </c>
      <c r="AO174" s="40"/>
      <c r="AP174" s="40"/>
      <c r="AQ174" s="40"/>
      <c r="AR174" s="40"/>
      <c r="AS174" s="40"/>
      <c r="AT174" s="40"/>
      <c r="AU174" s="40"/>
      <c r="AV174" s="40"/>
      <c r="AW174" s="40"/>
      <c r="AX174" s="31"/>
      <c r="AY174" s="31"/>
      <c r="AZ174" s="31"/>
    </row>
    <row r="175" spans="1:52" ht="15" hidden="1" outlineLevel="1" x14ac:dyDescent="0.25">
      <c r="A175" s="23" t="str">
        <f t="shared" si="44"/>
        <v>2</v>
      </c>
      <c r="B175" s="1" t="s">
        <v>116</v>
      </c>
      <c r="C175" s="33"/>
      <c r="D175" s="33" t="s">
        <v>117</v>
      </c>
      <c r="L175" s="34" t="s">
        <v>118</v>
      </c>
      <c r="M175" s="47" t="s">
        <v>119</v>
      </c>
      <c r="N175" s="36" t="s">
        <v>16</v>
      </c>
      <c r="O175" s="53">
        <f>SUMIFS([1]Административные!O$15:O$54,[1]Административные!$A$15:$A$54,$A175,[1]Административные!$B$15:$B$54,$B175)</f>
        <v>0</v>
      </c>
      <c r="P175" s="53">
        <f>SUMIFS([1]Административные!P$15:P$54,[1]Административные!$A$15:$A$54,$A175,[1]Административные!$B$15:$B$54,$B175)</f>
        <v>0</v>
      </c>
      <c r="Q175" s="53">
        <f>SUMIFS([1]Административные!Q$15:Q$54,[1]Административные!$A$15:$A$54,$A175,[1]Административные!$B$15:$B$54,$B175)</f>
        <v>0</v>
      </c>
      <c r="R175" s="39">
        <f t="shared" si="40"/>
        <v>0</v>
      </c>
      <c r="S175" s="53">
        <f>SUMIFS([1]Административные!R$15:R$54,[1]Административные!$A$15:$A$54,$A175,[1]Административные!$B$15:$B$54,$B175)</f>
        <v>0</v>
      </c>
      <c r="T175" s="53">
        <f>SUMIFS([1]Административные!S$15:S$54,[1]Административные!$A$15:$A$54,$A175,[1]Административные!$B$15:$B$54,$B175)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53">
        <f>SUMIFS([1]Административные!T$15:T$54,[1]Административные!$A$15:$A$54,$A175,[1]Административные!$B$15:$B$54,$B175)</f>
        <v>0</v>
      </c>
      <c r="AE175" s="40"/>
      <c r="AF175" s="40"/>
      <c r="AG175" s="40"/>
      <c r="AH175" s="40"/>
      <c r="AI175" s="40"/>
      <c r="AJ175" s="40"/>
      <c r="AK175" s="40"/>
      <c r="AL175" s="40"/>
      <c r="AM175" s="40"/>
      <c r="AN175" s="39">
        <f t="shared" si="45"/>
        <v>0</v>
      </c>
      <c r="AO175" s="40"/>
      <c r="AP175" s="40"/>
      <c r="AQ175" s="40"/>
      <c r="AR175" s="40"/>
      <c r="AS175" s="40"/>
      <c r="AT175" s="40"/>
      <c r="AU175" s="40"/>
      <c r="AV175" s="40"/>
      <c r="AW175" s="40"/>
      <c r="AX175" s="31"/>
      <c r="AY175" s="31"/>
      <c r="AZ175" s="31"/>
    </row>
    <row r="176" spans="1:52" ht="15" hidden="1" outlineLevel="1" x14ac:dyDescent="0.25">
      <c r="A176" s="23" t="str">
        <f t="shared" si="44"/>
        <v>2</v>
      </c>
      <c r="B176" s="1" t="s">
        <v>120</v>
      </c>
      <c r="C176" s="33"/>
      <c r="D176" s="33" t="s">
        <v>121</v>
      </c>
      <c r="L176" s="34" t="s">
        <v>122</v>
      </c>
      <c r="M176" s="47" t="s">
        <v>123</v>
      </c>
      <c r="N176" s="36" t="s">
        <v>16</v>
      </c>
      <c r="O176" s="53">
        <f>SUMIFS([1]Административные!O$15:O$54,[1]Административные!$A$15:$A$54,$A176,[1]Административные!$B$15:$B$54,$B176)</f>
        <v>0</v>
      </c>
      <c r="P176" s="53">
        <f>SUMIFS([1]Административные!P$15:P$54,[1]Административные!$A$15:$A$54,$A176,[1]Административные!$B$15:$B$54,$B176)</f>
        <v>0</v>
      </c>
      <c r="Q176" s="53">
        <f>SUMIFS([1]Административные!Q$15:Q$54,[1]Административные!$A$15:$A$54,$A176,[1]Административные!$B$15:$B$54,$B176)</f>
        <v>0</v>
      </c>
      <c r="R176" s="39">
        <f t="shared" si="40"/>
        <v>0</v>
      </c>
      <c r="S176" s="53">
        <f>SUMIFS([1]Административные!R$15:R$54,[1]Административные!$A$15:$A$54,$A176,[1]Административные!$B$15:$B$54,$B176)</f>
        <v>0</v>
      </c>
      <c r="T176" s="53">
        <f>SUMIFS([1]Административные!S$15:S$54,[1]Административные!$A$15:$A$54,$A176,[1]Административные!$B$15:$B$54,$B176)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53">
        <f>SUMIFS([1]Административные!T$15:T$54,[1]Административные!$A$15:$A$54,$A176,[1]Административные!$B$15:$B$54,$B176)</f>
        <v>0</v>
      </c>
      <c r="AE176" s="40"/>
      <c r="AF176" s="40"/>
      <c r="AG176" s="40"/>
      <c r="AH176" s="40"/>
      <c r="AI176" s="40"/>
      <c r="AJ176" s="40"/>
      <c r="AK176" s="40"/>
      <c r="AL176" s="40"/>
      <c r="AM176" s="40"/>
      <c r="AN176" s="39">
        <f t="shared" si="45"/>
        <v>0</v>
      </c>
      <c r="AO176" s="40"/>
      <c r="AP176" s="40"/>
      <c r="AQ176" s="40"/>
      <c r="AR176" s="40"/>
      <c r="AS176" s="40"/>
      <c r="AT176" s="40"/>
      <c r="AU176" s="40"/>
      <c r="AV176" s="40"/>
      <c r="AW176" s="40"/>
      <c r="AX176" s="31"/>
      <c r="AY176" s="31"/>
      <c r="AZ176" s="31"/>
    </row>
    <row r="177" spans="1:52" ht="15" hidden="1" outlineLevel="1" x14ac:dyDescent="0.25">
      <c r="A177" s="23" t="str">
        <f t="shared" si="44"/>
        <v>2</v>
      </c>
      <c r="B177" s="1" t="s">
        <v>124</v>
      </c>
      <c r="C177" s="33"/>
      <c r="D177" s="33" t="s">
        <v>125</v>
      </c>
      <c r="L177" s="34" t="s">
        <v>126</v>
      </c>
      <c r="M177" s="47" t="s">
        <v>127</v>
      </c>
      <c r="N177" s="36" t="s">
        <v>16</v>
      </c>
      <c r="O177" s="53">
        <f>SUMIFS([1]Административные!O$15:O$54,[1]Административные!$A$15:$A$54,$A177,[1]Административные!$B$15:$B$54,$B177)</f>
        <v>0</v>
      </c>
      <c r="P177" s="53">
        <f>SUMIFS([1]Административные!P$15:P$54,[1]Административные!$A$15:$A$54,$A177,[1]Административные!$B$15:$B$54,$B177)</f>
        <v>0</v>
      </c>
      <c r="Q177" s="53">
        <f>SUMIFS([1]Административные!Q$15:Q$54,[1]Административные!$A$15:$A$54,$A177,[1]Административные!$B$15:$B$54,$B177)</f>
        <v>0</v>
      </c>
      <c r="R177" s="39">
        <f t="shared" si="40"/>
        <v>0</v>
      </c>
      <c r="S177" s="53">
        <f>SUMIFS([1]Административные!R$15:R$54,[1]Административные!$A$15:$A$54,$A177,[1]Административные!$B$15:$B$54,$B177)</f>
        <v>0</v>
      </c>
      <c r="T177" s="53">
        <f>SUMIFS([1]Административные!S$15:S$54,[1]Административные!$A$15:$A$54,$A177,[1]Административные!$B$15:$B$54,$B177)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53">
        <f>SUMIFS([1]Административные!T$15:T$54,[1]Административные!$A$15:$A$54,$A177,[1]Административные!$B$15:$B$54,$B177)</f>
        <v>0</v>
      </c>
      <c r="AE177" s="40"/>
      <c r="AF177" s="40"/>
      <c r="AG177" s="40"/>
      <c r="AH177" s="40"/>
      <c r="AI177" s="40"/>
      <c r="AJ177" s="40"/>
      <c r="AK177" s="40"/>
      <c r="AL177" s="40"/>
      <c r="AM177" s="40"/>
      <c r="AN177" s="39">
        <f>IF(S177=0,0,(AD177-S177)/S177*100)</f>
        <v>0</v>
      </c>
      <c r="AO177" s="40"/>
      <c r="AP177" s="40"/>
      <c r="AQ177" s="40"/>
      <c r="AR177" s="40"/>
      <c r="AS177" s="40"/>
      <c r="AT177" s="40"/>
      <c r="AU177" s="40"/>
      <c r="AV177" s="40"/>
      <c r="AW177" s="40"/>
      <c r="AX177" s="31"/>
      <c r="AY177" s="31"/>
      <c r="AZ177" s="31"/>
    </row>
    <row r="178" spans="1:52" ht="22.5" hidden="1" outlineLevel="1" x14ac:dyDescent="0.25">
      <c r="A178" s="23" t="str">
        <f t="shared" si="44"/>
        <v>2</v>
      </c>
      <c r="C178" s="33"/>
      <c r="D178" s="33" t="s">
        <v>128</v>
      </c>
      <c r="L178" s="34" t="s">
        <v>129</v>
      </c>
      <c r="M178" s="44" t="s">
        <v>130</v>
      </c>
      <c r="N178" s="36" t="s">
        <v>16</v>
      </c>
      <c r="O178" s="51">
        <f ca="1">O179+O180</f>
        <v>0</v>
      </c>
      <c r="P178" s="51">
        <f ca="1">P179+P180</f>
        <v>0</v>
      </c>
      <c r="Q178" s="51">
        <f ca="1">Q179+Q180</f>
        <v>0</v>
      </c>
      <c r="R178" s="39">
        <f t="shared" ca="1" si="40"/>
        <v>0</v>
      </c>
      <c r="S178" s="51">
        <f ca="1">S179+S180</f>
        <v>0</v>
      </c>
      <c r="T178" s="51">
        <f ca="1">T179+T180</f>
        <v>732.91191388799996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51">
        <f ca="1">AD179+AD180</f>
        <v>0</v>
      </c>
      <c r="AE178" s="40"/>
      <c r="AF178" s="40"/>
      <c r="AG178" s="40"/>
      <c r="AH178" s="40"/>
      <c r="AI178" s="40"/>
      <c r="AJ178" s="40"/>
      <c r="AK178" s="40"/>
      <c r="AL178" s="40"/>
      <c r="AM178" s="40"/>
      <c r="AN178" s="39">
        <f ca="1">IF(S178=0,0,(AD178-S178)/S178*100)</f>
        <v>0</v>
      </c>
      <c r="AO178" s="40"/>
      <c r="AP178" s="40"/>
      <c r="AQ178" s="40"/>
      <c r="AR178" s="40"/>
      <c r="AS178" s="40"/>
      <c r="AT178" s="40"/>
      <c r="AU178" s="40"/>
      <c r="AV178" s="40"/>
      <c r="AW178" s="40"/>
      <c r="AX178" s="31"/>
      <c r="AY178" s="31"/>
      <c r="AZ178" s="31"/>
    </row>
    <row r="179" spans="1:52" ht="30" hidden="1" outlineLevel="1" x14ac:dyDescent="0.25">
      <c r="A179" s="23" t="str">
        <f t="shared" si="44"/>
        <v>2</v>
      </c>
      <c r="B179" s="1" t="s">
        <v>131</v>
      </c>
      <c r="C179" s="33"/>
      <c r="D179" s="33" t="s">
        <v>132</v>
      </c>
      <c r="L179" s="34" t="s">
        <v>133</v>
      </c>
      <c r="M179" s="47" t="s">
        <v>134</v>
      </c>
      <c r="N179" s="62" t="s">
        <v>16</v>
      </c>
      <c r="O179" s="53">
        <f ca="1">SUMIFS([1]ФОТ!O$15:O$62,[1]ФОТ!$A$15:$A$62,$A179,[1]ФОТ!$B$15:$B$62,$B179)</f>
        <v>0</v>
      </c>
      <c r="P179" s="53">
        <f ca="1">SUMIFS([1]ФОТ!P$15:P$62,[1]ФОТ!$A$15:$A$62,$A179,[1]ФОТ!$B$15:$B$62,$B179)</f>
        <v>0</v>
      </c>
      <c r="Q179" s="53">
        <f ca="1">SUMIFS([1]ФОТ!Q$15:Q$62,[1]ФОТ!$A$15:$A$62,$A179,[1]ФОТ!$B$15:$B$62,$B179)</f>
        <v>0</v>
      </c>
      <c r="R179" s="39">
        <f t="shared" ca="1" si="40"/>
        <v>0</v>
      </c>
      <c r="S179" s="53">
        <f ca="1">SUMIFS([1]ФОТ!R$15:R$62,[1]ФОТ!$A$15:$A$62,$A179,[1]ФОТ!$B$15:$B$62,$B179)</f>
        <v>0</v>
      </c>
      <c r="T179" s="53">
        <f ca="1">SUMIFS([1]ФОТ!S$15:S$62,[1]ФОТ!$A$15:$A$62,$A179,[1]ФОТ!$B$15:$B$62,$B179)</f>
        <v>600.7474704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53">
        <f ca="1">SUMIFS([1]ФОТ!T$15:T$62,[1]ФОТ!$A$15:$A$62,$A179,[1]ФОТ!$B$15:$B$62,$B179)</f>
        <v>0</v>
      </c>
      <c r="AE179" s="40"/>
      <c r="AF179" s="40"/>
      <c r="AG179" s="40"/>
      <c r="AH179" s="40"/>
      <c r="AI179" s="40"/>
      <c r="AJ179" s="40"/>
      <c r="AK179" s="40"/>
      <c r="AL179" s="40"/>
      <c r="AM179" s="40"/>
      <c r="AN179" s="39">
        <f ca="1">IF(S179=0,0,(AD179-S179)/S179*100)</f>
        <v>0</v>
      </c>
      <c r="AO179" s="40"/>
      <c r="AP179" s="40"/>
      <c r="AQ179" s="40"/>
      <c r="AR179" s="40"/>
      <c r="AS179" s="40"/>
      <c r="AT179" s="40"/>
      <c r="AU179" s="40"/>
      <c r="AV179" s="40"/>
      <c r="AW179" s="40"/>
      <c r="AX179" s="31"/>
      <c r="AY179" s="31"/>
      <c r="AZ179" s="31"/>
    </row>
    <row r="180" spans="1:52" ht="30" hidden="1" outlineLevel="1" x14ac:dyDescent="0.25">
      <c r="A180" s="23" t="str">
        <f t="shared" si="44"/>
        <v>2</v>
      </c>
      <c r="B180" s="1" t="s">
        <v>135</v>
      </c>
      <c r="C180" s="33"/>
      <c r="D180" s="33" t="s">
        <v>136</v>
      </c>
      <c r="L180" s="34" t="s">
        <v>137</v>
      </c>
      <c r="M180" s="47" t="s">
        <v>138</v>
      </c>
      <c r="N180" s="36" t="s">
        <v>16</v>
      </c>
      <c r="O180" s="53">
        <f ca="1">SUMIFS([1]ФОТ!O$15:O$62,[1]ФОТ!$A$15:$A$62,$A180,[1]ФОТ!$B$15:$B$62,$B180)</f>
        <v>0</v>
      </c>
      <c r="P180" s="53">
        <f ca="1">SUMIFS([1]ФОТ!P$15:P$62,[1]ФОТ!$A$15:$A$62,$A180,[1]ФОТ!$B$15:$B$62,$B180)</f>
        <v>0</v>
      </c>
      <c r="Q180" s="53">
        <f ca="1">SUMIFS([1]ФОТ!Q$15:Q$62,[1]ФОТ!$A$15:$A$62,$A180,[1]ФОТ!$B$15:$B$62,$B180)</f>
        <v>0</v>
      </c>
      <c r="R180" s="39">
        <f t="shared" ca="1" si="40"/>
        <v>0</v>
      </c>
      <c r="S180" s="53">
        <f ca="1">SUMIFS([1]ФОТ!R$15:R$62,[1]ФОТ!$A$15:$A$62,$A180,[1]ФОТ!$B$15:$B$62,$B180)</f>
        <v>0</v>
      </c>
      <c r="T180" s="53">
        <f ca="1">SUMIFS([1]ФОТ!S$15:S$62,[1]ФОТ!$A$15:$A$62,$A180,[1]ФОТ!$B$15:$B$62,$B180)</f>
        <v>132.16444348799999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53">
        <f ca="1">SUMIFS([1]ФОТ!T$15:T$62,[1]ФОТ!$A$15:$A$62,$A180,[1]ФОТ!$B$15:$B$62,$B180)</f>
        <v>0</v>
      </c>
      <c r="AE180" s="40"/>
      <c r="AF180" s="40"/>
      <c r="AG180" s="40"/>
      <c r="AH180" s="40"/>
      <c r="AI180" s="40"/>
      <c r="AJ180" s="40"/>
      <c r="AK180" s="40"/>
      <c r="AL180" s="40"/>
      <c r="AM180" s="40"/>
      <c r="AN180" s="39">
        <f ca="1">IF(S180=0,0,(AD180-S180)/S180*100)</f>
        <v>0</v>
      </c>
      <c r="AO180" s="40"/>
      <c r="AP180" s="40"/>
      <c r="AQ180" s="40"/>
      <c r="AR180" s="40"/>
      <c r="AS180" s="40"/>
      <c r="AT180" s="40"/>
      <c r="AU180" s="40"/>
      <c r="AV180" s="40"/>
      <c r="AW180" s="40"/>
      <c r="AX180" s="31"/>
      <c r="AY180" s="31"/>
      <c r="AZ180" s="31"/>
    </row>
    <row r="181" spans="1:52" ht="33.75" hidden="1" outlineLevel="1" x14ac:dyDescent="0.25">
      <c r="A181" s="23" t="str">
        <f t="shared" si="44"/>
        <v>2</v>
      </c>
      <c r="B181" s="61" t="s">
        <v>139</v>
      </c>
      <c r="C181" s="33"/>
      <c r="D181" s="33" t="s">
        <v>140</v>
      </c>
      <c r="L181" s="34" t="s">
        <v>141</v>
      </c>
      <c r="M181" s="44" t="s">
        <v>142</v>
      </c>
      <c r="N181" s="36" t="s">
        <v>16</v>
      </c>
      <c r="O181" s="53">
        <f>SUMIFS([1]Административные!O$15:O$54,[1]Административные!$A$15:$A$54,$A181,[1]Административные!$B$15:$B$54,$B181)</f>
        <v>0</v>
      </c>
      <c r="P181" s="53">
        <f>SUMIFS([1]Административные!P$15:P$54,[1]Административные!$A$15:$A$54,$A181,[1]Административные!$B$15:$B$54,$B181)</f>
        <v>0</v>
      </c>
      <c r="Q181" s="53">
        <f>SUMIFS([1]Административные!Q$15:Q$54,[1]Административные!$A$15:$A$54,$A181,[1]Административные!$B$15:$B$54,$B181)</f>
        <v>0</v>
      </c>
      <c r="R181" s="39">
        <f t="shared" si="40"/>
        <v>0</v>
      </c>
      <c r="S181" s="53">
        <f>SUMIFS([1]Административные!R$15:R$54,[1]Административные!$A$15:$A$54,$A181,[1]Административные!$B$15:$B$54,$B181)</f>
        <v>0</v>
      </c>
      <c r="T181" s="53">
        <f>SUMIFS([1]Административные!S$15:S$54,[1]Административные!$A$15:$A$54,$A181,[1]Административные!$B$15:$B$54,$B181)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53">
        <f>SUMIFS([1]Административные!T$15:T$54,[1]Административные!$A$15:$A$54,$A181,[1]Административные!$B$15:$B$54,$B181)</f>
        <v>0</v>
      </c>
      <c r="AE181" s="40"/>
      <c r="AF181" s="40"/>
      <c r="AG181" s="40"/>
      <c r="AH181" s="40"/>
      <c r="AI181" s="40"/>
      <c r="AJ181" s="40"/>
      <c r="AK181" s="40"/>
      <c r="AL181" s="40"/>
      <c r="AM181" s="40"/>
      <c r="AN181" s="39">
        <f t="shared" si="45"/>
        <v>0</v>
      </c>
      <c r="AO181" s="40"/>
      <c r="AP181" s="40"/>
      <c r="AQ181" s="40"/>
      <c r="AR181" s="40"/>
      <c r="AS181" s="40"/>
      <c r="AT181" s="40"/>
      <c r="AU181" s="40"/>
      <c r="AV181" s="40"/>
      <c r="AW181" s="40"/>
      <c r="AX181" s="31"/>
      <c r="AY181" s="31"/>
      <c r="AZ181" s="31"/>
    </row>
    <row r="182" spans="1:52" ht="15" hidden="1" outlineLevel="1" x14ac:dyDescent="0.25">
      <c r="A182" s="23" t="str">
        <f t="shared" si="44"/>
        <v>2</v>
      </c>
      <c r="B182" s="61" t="s">
        <v>143</v>
      </c>
      <c r="C182" s="33"/>
      <c r="D182" s="33" t="s">
        <v>144</v>
      </c>
      <c r="L182" s="34" t="s">
        <v>145</v>
      </c>
      <c r="M182" s="44" t="s">
        <v>146</v>
      </c>
      <c r="N182" s="36" t="s">
        <v>16</v>
      </c>
      <c r="O182" s="53">
        <f>SUMIFS([1]Административные!O$15:O$54,[1]Административные!$A$15:$A$54,$A182,[1]Административные!$B$15:$B$54,$B182)</f>
        <v>0</v>
      </c>
      <c r="P182" s="53">
        <f>SUMIFS([1]Административные!P$15:P$54,[1]Административные!$A$15:$A$54,$A182,[1]Административные!$B$15:$B$54,$B182)</f>
        <v>0</v>
      </c>
      <c r="Q182" s="53">
        <f>SUMIFS([1]Административные!Q$15:Q$54,[1]Административные!$A$15:$A$54,$A182,[1]Административные!$B$15:$B$54,$B182)</f>
        <v>0</v>
      </c>
      <c r="R182" s="39">
        <f t="shared" si="40"/>
        <v>0</v>
      </c>
      <c r="S182" s="53">
        <f>SUMIFS([1]Административные!R$15:R$54,[1]Административные!$A$15:$A$54,$A182,[1]Административные!$B$15:$B$54,$B182)</f>
        <v>0</v>
      </c>
      <c r="T182" s="53">
        <f>SUMIFS([1]Административные!S$15:S$54,[1]Административные!$A$15:$A$54,$A182,[1]Административные!$B$15:$B$54,$B182)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53">
        <f>SUMIFS([1]Административные!T$15:T$54,[1]Административные!$A$15:$A$54,$A182,[1]Административные!$B$15:$B$54,$B182)</f>
        <v>0</v>
      </c>
      <c r="AE182" s="40"/>
      <c r="AF182" s="40"/>
      <c r="AG182" s="40"/>
      <c r="AH182" s="40"/>
      <c r="AI182" s="40"/>
      <c r="AJ182" s="40"/>
      <c r="AK182" s="40"/>
      <c r="AL182" s="40"/>
      <c r="AM182" s="40"/>
      <c r="AN182" s="39">
        <f t="shared" si="45"/>
        <v>0</v>
      </c>
      <c r="AO182" s="40"/>
      <c r="AP182" s="40"/>
      <c r="AQ182" s="40"/>
      <c r="AR182" s="40"/>
      <c r="AS182" s="40"/>
      <c r="AT182" s="40"/>
      <c r="AU182" s="40"/>
      <c r="AV182" s="40"/>
      <c r="AW182" s="40"/>
      <c r="AX182" s="31"/>
      <c r="AY182" s="31"/>
      <c r="AZ182" s="31"/>
    </row>
    <row r="183" spans="1:52" ht="15" hidden="1" outlineLevel="1" x14ac:dyDescent="0.25">
      <c r="A183" s="23" t="str">
        <f t="shared" si="44"/>
        <v>2</v>
      </c>
      <c r="B183" s="61" t="s">
        <v>147</v>
      </c>
      <c r="C183" s="33"/>
      <c r="D183" s="33" t="s">
        <v>148</v>
      </c>
      <c r="L183" s="34" t="s">
        <v>149</v>
      </c>
      <c r="M183" s="44" t="s">
        <v>150</v>
      </c>
      <c r="N183" s="36" t="s">
        <v>16</v>
      </c>
      <c r="O183" s="53">
        <f>SUMIFS([1]Административные!O$15:O$54,[1]Административные!$A$15:$A$54,$A183,[1]Административные!$B$15:$B$54,$B183)</f>
        <v>0</v>
      </c>
      <c r="P183" s="53">
        <f>SUMIFS([1]Административные!P$15:P$54,[1]Административные!$A$15:$A$54,$A183,[1]Административные!$B$15:$B$54,$B183)</f>
        <v>0</v>
      </c>
      <c r="Q183" s="53">
        <f>SUMIFS([1]Административные!Q$15:Q$54,[1]Административные!$A$15:$A$54,$A183,[1]Административные!$B$15:$B$54,$B183)</f>
        <v>0</v>
      </c>
      <c r="R183" s="39">
        <f t="shared" si="40"/>
        <v>0</v>
      </c>
      <c r="S183" s="53">
        <f>SUMIFS([1]Административные!R$15:R$54,[1]Административные!$A$15:$A$54,$A183,[1]Административные!$B$15:$B$54,$B183)</f>
        <v>0</v>
      </c>
      <c r="T183" s="53">
        <f>SUMIFS([1]Административные!S$15:S$54,[1]Административные!$A$15:$A$54,$A183,[1]Административные!$B$15:$B$54,$B183)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53">
        <f>SUMIFS([1]Административные!T$15:T$54,[1]Административные!$A$15:$A$54,$A183,[1]Административные!$B$15:$B$54,$B183)</f>
        <v>0</v>
      </c>
      <c r="AE183" s="40"/>
      <c r="AF183" s="40"/>
      <c r="AG183" s="40"/>
      <c r="AH183" s="40"/>
      <c r="AI183" s="40"/>
      <c r="AJ183" s="40"/>
      <c r="AK183" s="40"/>
      <c r="AL183" s="40"/>
      <c r="AM183" s="40"/>
      <c r="AN183" s="39">
        <f t="shared" si="45"/>
        <v>0</v>
      </c>
      <c r="AO183" s="40"/>
      <c r="AP183" s="40"/>
      <c r="AQ183" s="40"/>
      <c r="AR183" s="40"/>
      <c r="AS183" s="40"/>
      <c r="AT183" s="40"/>
      <c r="AU183" s="40"/>
      <c r="AV183" s="40"/>
      <c r="AW183" s="40"/>
      <c r="AX183" s="31"/>
      <c r="AY183" s="31"/>
      <c r="AZ183" s="31"/>
    </row>
    <row r="184" spans="1:52" ht="15" hidden="1" outlineLevel="1" x14ac:dyDescent="0.25">
      <c r="A184" s="23" t="str">
        <f t="shared" si="44"/>
        <v>2</v>
      </c>
      <c r="B184" s="61" t="s">
        <v>151</v>
      </c>
      <c r="C184" s="33"/>
      <c r="D184" s="33" t="s">
        <v>152</v>
      </c>
      <c r="L184" s="34" t="s">
        <v>153</v>
      </c>
      <c r="M184" s="44" t="s">
        <v>154</v>
      </c>
      <c r="N184" s="36" t="s">
        <v>16</v>
      </c>
      <c r="O184" s="53">
        <f>SUMIFS([1]Административные!O$15:O$54,[1]Административные!$A$15:$A$54,$A184,[1]Административные!$B$15:$B$54,$B184)</f>
        <v>0</v>
      </c>
      <c r="P184" s="53">
        <f>SUMIFS([1]Административные!P$15:P$54,[1]Административные!$A$15:$A$54,$A184,[1]Административные!$B$15:$B$54,$B184)</f>
        <v>0</v>
      </c>
      <c r="Q184" s="53">
        <f>SUMIFS([1]Административные!Q$15:Q$54,[1]Административные!$A$15:$A$54,$A184,[1]Административные!$B$15:$B$54,$B184)</f>
        <v>0</v>
      </c>
      <c r="R184" s="39">
        <f t="shared" si="40"/>
        <v>0</v>
      </c>
      <c r="S184" s="53">
        <f>SUMIFS([1]Административные!R$15:R$54,[1]Административные!$A$15:$A$54,$A184,[1]Административные!$B$15:$B$54,$B184)</f>
        <v>0</v>
      </c>
      <c r="T184" s="53">
        <f>SUMIFS([1]Административные!S$15:S$54,[1]Административные!$A$15:$A$54,$A184,[1]Административные!$B$15:$B$54,$B184)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53">
        <f>SUMIFS([1]Административные!T$15:T$54,[1]Административные!$A$15:$A$54,$A184,[1]Административные!$B$15:$B$54,$B184)</f>
        <v>0</v>
      </c>
      <c r="AE184" s="40"/>
      <c r="AF184" s="40"/>
      <c r="AG184" s="40"/>
      <c r="AH184" s="40"/>
      <c r="AI184" s="40"/>
      <c r="AJ184" s="40"/>
      <c r="AK184" s="40"/>
      <c r="AL184" s="40"/>
      <c r="AM184" s="40"/>
      <c r="AN184" s="39">
        <f t="shared" si="45"/>
        <v>0</v>
      </c>
      <c r="AO184" s="40"/>
      <c r="AP184" s="40"/>
      <c r="AQ184" s="40"/>
      <c r="AR184" s="40"/>
      <c r="AS184" s="40"/>
      <c r="AT184" s="40"/>
      <c r="AU184" s="40"/>
      <c r="AV184" s="40"/>
      <c r="AW184" s="40"/>
      <c r="AX184" s="31"/>
      <c r="AY184" s="31"/>
      <c r="AZ184" s="31"/>
    </row>
    <row r="185" spans="1:52" ht="15" hidden="1" outlineLevel="1" x14ac:dyDescent="0.25">
      <c r="A185" s="23" t="str">
        <f t="shared" si="44"/>
        <v>2</v>
      </c>
      <c r="B185" s="61" t="s">
        <v>155</v>
      </c>
      <c r="C185" s="33"/>
      <c r="D185" s="33" t="s">
        <v>156</v>
      </c>
      <c r="L185" s="34" t="s">
        <v>157</v>
      </c>
      <c r="M185" s="44" t="s">
        <v>158</v>
      </c>
      <c r="N185" s="36" t="s">
        <v>16</v>
      </c>
      <c r="O185" s="53">
        <f>SUMIFS([1]Административные!O$15:O$54,[1]Административные!$A$15:$A$54,$A185,[1]Административные!$B$15:$B$54,$B185)</f>
        <v>0</v>
      </c>
      <c r="P185" s="53">
        <f>SUMIFS([1]Административные!P$15:P$54,[1]Административные!$A$15:$A$54,$A185,[1]Административные!$B$15:$B$54,$B185)</f>
        <v>0</v>
      </c>
      <c r="Q185" s="53">
        <f>SUMIFS([1]Административные!Q$15:Q$54,[1]Административные!$A$15:$A$54,$A185,[1]Административные!$B$15:$B$54,$B185)</f>
        <v>0</v>
      </c>
      <c r="R185" s="39">
        <f t="shared" si="40"/>
        <v>0</v>
      </c>
      <c r="S185" s="53">
        <f>SUMIFS([1]Административные!R$15:R$54,[1]Административные!$A$15:$A$54,$A185,[1]Административные!$B$15:$B$54,$B185)</f>
        <v>0</v>
      </c>
      <c r="T185" s="53">
        <f>SUMIFS([1]Административные!S$15:S$54,[1]Административные!$A$15:$A$54,$A185,[1]Административные!$B$15:$B$54,$B185)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53">
        <f>SUMIFS([1]Административные!T$15:T$54,[1]Административные!$A$15:$A$54,$A185,[1]Административные!$B$15:$B$54,$B185)</f>
        <v>0</v>
      </c>
      <c r="AE185" s="40"/>
      <c r="AF185" s="40"/>
      <c r="AG185" s="40"/>
      <c r="AH185" s="40"/>
      <c r="AI185" s="40"/>
      <c r="AJ185" s="40"/>
      <c r="AK185" s="40"/>
      <c r="AL185" s="40"/>
      <c r="AM185" s="40"/>
      <c r="AN185" s="39">
        <f t="shared" si="45"/>
        <v>0</v>
      </c>
      <c r="AO185" s="40"/>
      <c r="AP185" s="40"/>
      <c r="AQ185" s="40"/>
      <c r="AR185" s="40"/>
      <c r="AS185" s="40"/>
      <c r="AT185" s="40"/>
      <c r="AU185" s="40"/>
      <c r="AV185" s="40"/>
      <c r="AW185" s="40"/>
      <c r="AX185" s="31"/>
      <c r="AY185" s="31"/>
      <c r="AZ185" s="31"/>
    </row>
    <row r="186" spans="1:52" ht="15" hidden="1" outlineLevel="1" x14ac:dyDescent="0.25">
      <c r="A186" s="23" t="str">
        <f t="shared" si="44"/>
        <v>2</v>
      </c>
      <c r="B186" s="61" t="s">
        <v>159</v>
      </c>
      <c r="C186" s="33"/>
      <c r="D186" s="33" t="s">
        <v>160</v>
      </c>
      <c r="L186" s="34" t="s">
        <v>161</v>
      </c>
      <c r="M186" s="50" t="s">
        <v>162</v>
      </c>
      <c r="N186" s="36" t="s">
        <v>16</v>
      </c>
      <c r="O186" s="53">
        <f>SUMIFS([1]Административные!O$15:O$54,[1]Административные!$A$15:$A$54,$A186,[1]Административные!$B$15:$B$54,$B186)</f>
        <v>0</v>
      </c>
      <c r="P186" s="53">
        <f>SUMIFS([1]Административные!P$15:P$54,[1]Административные!$A$15:$A$54,$A186,[1]Административные!$B$15:$B$54,$B186)</f>
        <v>0</v>
      </c>
      <c r="Q186" s="53">
        <f>SUMIFS([1]Административные!Q$15:Q$54,[1]Административные!$A$15:$A$54,$A186,[1]Административные!$B$15:$B$54,$B186)</f>
        <v>0</v>
      </c>
      <c r="R186" s="39">
        <f t="shared" si="40"/>
        <v>0</v>
      </c>
      <c r="S186" s="53">
        <f>SUMIFS([1]Административные!R$15:R$54,[1]Административные!$A$15:$A$54,$A186,[1]Административные!$B$15:$B$54,$B186)</f>
        <v>0</v>
      </c>
      <c r="T186" s="53">
        <f>SUMIFS([1]Административные!S$15:S$54,[1]Административные!$A$15:$A$54,$A186,[1]Административные!$B$15:$B$54,$B186)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53">
        <f>SUMIFS([1]Административные!T$15:T$54,[1]Административные!$A$15:$A$54,$A186,[1]Административные!$B$15:$B$54,$B186)</f>
        <v>0</v>
      </c>
      <c r="AE186" s="40"/>
      <c r="AF186" s="40"/>
      <c r="AG186" s="40"/>
      <c r="AH186" s="40"/>
      <c r="AI186" s="40"/>
      <c r="AJ186" s="40"/>
      <c r="AK186" s="40"/>
      <c r="AL186" s="40"/>
      <c r="AM186" s="40"/>
      <c r="AN186" s="39">
        <f t="shared" si="45"/>
        <v>0</v>
      </c>
      <c r="AO186" s="40"/>
      <c r="AP186" s="40"/>
      <c r="AQ186" s="40"/>
      <c r="AR186" s="40"/>
      <c r="AS186" s="40"/>
      <c r="AT186" s="40"/>
      <c r="AU186" s="40"/>
      <c r="AV186" s="40"/>
      <c r="AW186" s="40"/>
      <c r="AX186" s="31"/>
      <c r="AY186" s="31"/>
      <c r="AZ186" s="31"/>
    </row>
    <row r="187" spans="1:52" ht="15" hidden="1" outlineLevel="1" x14ac:dyDescent="0.25">
      <c r="A187" s="23" t="str">
        <f t="shared" si="44"/>
        <v>2</v>
      </c>
      <c r="B187" s="61" t="s">
        <v>163</v>
      </c>
      <c r="C187" s="33"/>
      <c r="D187" s="33" t="s">
        <v>164</v>
      </c>
      <c r="L187" s="34" t="s">
        <v>165</v>
      </c>
      <c r="M187" s="50" t="s">
        <v>166</v>
      </c>
      <c r="N187" s="36" t="s">
        <v>16</v>
      </c>
      <c r="O187" s="53">
        <f>SUMIFS([1]Административные!O$15:O$54,[1]Административные!$A$15:$A$54,$A187,[1]Административные!$B$15:$B$54,$B187)</f>
        <v>0</v>
      </c>
      <c r="P187" s="53">
        <f>SUMIFS([1]Административные!P$15:P$54,[1]Административные!$A$15:$A$54,$A187,[1]Административные!$B$15:$B$54,$B187)</f>
        <v>0</v>
      </c>
      <c r="Q187" s="53">
        <f>SUMIFS([1]Административные!Q$15:Q$54,[1]Административные!$A$15:$A$54,$A187,[1]Административные!$B$15:$B$54,$B187)</f>
        <v>0</v>
      </c>
      <c r="R187" s="39">
        <f t="shared" si="40"/>
        <v>0</v>
      </c>
      <c r="S187" s="53">
        <f>SUMIFS([1]Административные!R$15:R$54,[1]Административные!$A$15:$A$54,$A187,[1]Административные!$B$15:$B$54,$B187)</f>
        <v>0</v>
      </c>
      <c r="T187" s="53">
        <f>SUMIFS([1]Административные!S$15:S$54,[1]Административные!$A$15:$A$54,$A187,[1]Административные!$B$15:$B$54,$B187)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53">
        <f>SUMIFS([1]Административные!T$15:T$54,[1]Административные!$A$15:$A$54,$A187,[1]Административные!$B$15:$B$54,$B187)</f>
        <v>0</v>
      </c>
      <c r="AE187" s="40"/>
      <c r="AF187" s="40"/>
      <c r="AG187" s="40"/>
      <c r="AH187" s="40"/>
      <c r="AI187" s="40"/>
      <c r="AJ187" s="40"/>
      <c r="AK187" s="40"/>
      <c r="AL187" s="40"/>
      <c r="AM187" s="40"/>
      <c r="AN187" s="39">
        <f t="shared" si="45"/>
        <v>0</v>
      </c>
      <c r="AO187" s="40"/>
      <c r="AP187" s="40"/>
      <c r="AQ187" s="40"/>
      <c r="AR187" s="40"/>
      <c r="AS187" s="40"/>
      <c r="AT187" s="40"/>
      <c r="AU187" s="40"/>
      <c r="AV187" s="40"/>
      <c r="AW187" s="40"/>
      <c r="AX187" s="31"/>
      <c r="AY187" s="31"/>
      <c r="AZ187" s="31"/>
    </row>
    <row r="188" spans="1:52" ht="15" hidden="1" outlineLevel="1" x14ac:dyDescent="0.25">
      <c r="A188" s="23" t="str">
        <f t="shared" si="44"/>
        <v>2</v>
      </c>
      <c r="B188" s="1" t="s">
        <v>167</v>
      </c>
      <c r="C188" s="33"/>
      <c r="D188" s="33" t="s">
        <v>168</v>
      </c>
      <c r="L188" s="34" t="s">
        <v>169</v>
      </c>
      <c r="M188" s="47" t="s">
        <v>170</v>
      </c>
      <c r="N188" s="36" t="s">
        <v>16</v>
      </c>
      <c r="O188" s="53">
        <f>SUMIFS([1]Административные!O$15:O$54,[1]Административные!$A$15:$A$54,$A188,[1]Административные!$B$15:$B$54,$B188)</f>
        <v>0</v>
      </c>
      <c r="P188" s="53">
        <f>SUMIFS([1]Административные!P$15:P$54,[1]Административные!$A$15:$A$54,$A188,[1]Административные!$B$15:$B$54,$B188)</f>
        <v>0</v>
      </c>
      <c r="Q188" s="53">
        <f>SUMIFS([1]Административные!Q$15:Q$54,[1]Административные!$A$15:$A$54,$A188,[1]Административные!$B$15:$B$54,$B188)</f>
        <v>0</v>
      </c>
      <c r="R188" s="39">
        <f t="shared" si="40"/>
        <v>0</v>
      </c>
      <c r="S188" s="53">
        <f>SUMIFS([1]Административные!R$15:R$54,[1]Административные!$A$15:$A$54,$A188,[1]Административные!$B$15:$B$54,$B188)</f>
        <v>0</v>
      </c>
      <c r="T188" s="53">
        <f>SUMIFS([1]Административные!S$15:S$54,[1]Административные!$A$15:$A$54,$A188,[1]Административные!$B$15:$B$54,$B188)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53">
        <f>SUMIFS([1]Административные!T$15:T$54,[1]Административные!$A$15:$A$54,$A188,[1]Административные!$B$15:$B$54,$B188)</f>
        <v>0</v>
      </c>
      <c r="AE188" s="40"/>
      <c r="AF188" s="40"/>
      <c r="AG188" s="40"/>
      <c r="AH188" s="40"/>
      <c r="AI188" s="40"/>
      <c r="AJ188" s="40"/>
      <c r="AK188" s="40"/>
      <c r="AL188" s="40"/>
      <c r="AM188" s="40"/>
      <c r="AN188" s="39">
        <f>IF(S188=0,0,(AD188-S188)/S188*100)</f>
        <v>0</v>
      </c>
      <c r="AO188" s="40"/>
      <c r="AP188" s="40"/>
      <c r="AQ188" s="40"/>
      <c r="AR188" s="40"/>
      <c r="AS188" s="40"/>
      <c r="AT188" s="40"/>
      <c r="AU188" s="40"/>
      <c r="AV188" s="40"/>
      <c r="AW188" s="40"/>
      <c r="AX188" s="31"/>
      <c r="AY188" s="31"/>
      <c r="AZ188" s="31"/>
    </row>
    <row r="189" spans="1:52" ht="22.5" hidden="1" outlineLevel="1" x14ac:dyDescent="0.25">
      <c r="A189" s="23" t="str">
        <f t="shared" si="44"/>
        <v>2</v>
      </c>
      <c r="C189" s="33"/>
      <c r="D189" s="33" t="s">
        <v>171</v>
      </c>
      <c r="L189" s="34" t="s">
        <v>172</v>
      </c>
      <c r="M189" s="35" t="s">
        <v>173</v>
      </c>
      <c r="N189" s="36" t="s">
        <v>16</v>
      </c>
      <c r="O189" s="53">
        <f ca="1">SUMIFS('[1]Сбытовые расходы ГО'!O$15:O$40,'[1]Сбытовые расходы ГО'!$A$15:$A$40,$A189,'[1]Сбытовые расходы ГО'!$B$15:$B$40,"L0")-SUMIFS('[1]Сбытовые расходы ГО'!O$15:O$40,'[1]Сбытовые расходы ГО'!$A$15:$A$40,$A189,'[1]Сбытовые расходы ГО'!$B$15:$B$40,"L1")</f>
        <v>0</v>
      </c>
      <c r="P189" s="53">
        <f ca="1">SUMIFS('[1]Сбытовые расходы ГО'!P$15:P$40,'[1]Сбытовые расходы ГО'!$A$15:$A$40,$A189,'[1]Сбытовые расходы ГО'!$B$15:$B$40,"L0")-SUMIFS('[1]Сбытовые расходы ГО'!P$15:P$40,'[1]Сбытовые расходы ГО'!$A$15:$A$40,$A189,'[1]Сбытовые расходы ГО'!$B$15:$B$40,"L1")</f>
        <v>0</v>
      </c>
      <c r="Q189" s="53">
        <f ca="1">SUMIFS('[1]Сбытовые расходы ГО'!Q$15:Q$40,'[1]Сбытовые расходы ГО'!$A$15:$A$40,$A189,'[1]Сбытовые расходы ГО'!$B$15:$B$40,"L0")-SUMIFS('[1]Сбытовые расходы ГО'!Q$15:Q$40,'[1]Сбытовые расходы ГО'!$A$15:$A$40,$A189,'[1]Сбытовые расходы ГО'!$B$15:$B$40,"L1")</f>
        <v>0</v>
      </c>
      <c r="R189" s="39">
        <f t="shared" ca="1" si="40"/>
        <v>0</v>
      </c>
      <c r="S189" s="53">
        <f ca="1">SUMIFS('[1]Сбытовые расходы ГО'!R$15:R$40,'[1]Сбытовые расходы ГО'!$A$15:$A$40,$A189,'[1]Сбытовые расходы ГО'!$B$15:$B$40,"L0")-SUMIFS('[1]Сбытовые расходы ГО'!R$15:R$40,'[1]Сбытовые расходы ГО'!$A$15:$A$40,$A189,'[1]Сбытовые расходы ГО'!$B$15:$B$40,"L1")</f>
        <v>0</v>
      </c>
      <c r="T189" s="53">
        <f ca="1">SUMIFS('[1]Сбытовые расходы ГО'!S$15:S$40,'[1]Сбытовые расходы ГО'!$A$15:$A$40,$A189,'[1]Сбытовые расходы ГО'!$B$15:$B$40,"L0")-SUMIFS('[1]Сбытовые расходы ГО'!S$15:S$40,'[1]Сбытовые расходы ГО'!$A$15:$A$40,$A189,'[1]Сбытовые расходы ГО'!$B$15:$B$40,"L1")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53">
        <f ca="1">SUMIFS('[1]Сбытовые расходы ГО'!T$15:T$40,'[1]Сбытовые расходы ГО'!$A$15:$A$40,$A189,'[1]Сбытовые расходы ГО'!$B$15:$B$40,"L0")-SUMIFS('[1]Сбытовые расходы ГО'!T$15:T$40,'[1]Сбытовые расходы ГО'!$A$15:$A$40,$A189,'[1]Сбытовые расходы ГО'!$B$15:$B$40,"L1")</f>
        <v>0</v>
      </c>
      <c r="AE189" s="40"/>
      <c r="AF189" s="40"/>
      <c r="AG189" s="40"/>
      <c r="AH189" s="40"/>
      <c r="AI189" s="40"/>
      <c r="AJ189" s="40"/>
      <c r="AK189" s="40"/>
      <c r="AL189" s="40"/>
      <c r="AM189" s="40"/>
      <c r="AN189" s="39">
        <f ca="1">IF(S189=0,0,(AD189-S189)/S189*100)</f>
        <v>0</v>
      </c>
      <c r="AO189" s="40"/>
      <c r="AP189" s="40"/>
      <c r="AQ189" s="40"/>
      <c r="AR189" s="40"/>
      <c r="AS189" s="40"/>
      <c r="AT189" s="40"/>
      <c r="AU189" s="40"/>
      <c r="AV189" s="40"/>
      <c r="AW189" s="40"/>
      <c r="AX189" s="31"/>
      <c r="AY189" s="31"/>
      <c r="AZ189" s="31"/>
    </row>
    <row r="190" spans="1:52" ht="11.25" hidden="1" outlineLevel="1" x14ac:dyDescent="0.25">
      <c r="A190" s="23" t="str">
        <f t="shared" si="44"/>
        <v>2</v>
      </c>
      <c r="C190" s="33"/>
      <c r="D190" s="33" t="s">
        <v>174</v>
      </c>
      <c r="L190" s="34" t="s">
        <v>175</v>
      </c>
      <c r="M190" s="35" t="s">
        <v>176</v>
      </c>
      <c r="N190" s="36" t="s">
        <v>16</v>
      </c>
      <c r="O190" s="49"/>
      <c r="P190" s="49"/>
      <c r="Q190" s="49"/>
      <c r="R190" s="39">
        <f t="shared" si="40"/>
        <v>0</v>
      </c>
      <c r="S190" s="49"/>
      <c r="T190" s="49"/>
      <c r="U190" s="40"/>
      <c r="V190" s="40"/>
      <c r="W190" s="40"/>
      <c r="X190" s="40"/>
      <c r="Y190" s="40"/>
      <c r="Z190" s="40"/>
      <c r="AA190" s="40"/>
      <c r="AB190" s="40"/>
      <c r="AC190" s="40"/>
      <c r="AD190" s="49"/>
      <c r="AE190" s="40"/>
      <c r="AF190" s="40"/>
      <c r="AG190" s="40"/>
      <c r="AH190" s="40"/>
      <c r="AI190" s="40"/>
      <c r="AJ190" s="40"/>
      <c r="AK190" s="40"/>
      <c r="AL190" s="40"/>
      <c r="AM190" s="40"/>
      <c r="AN190" s="39">
        <f t="shared" si="45"/>
        <v>0</v>
      </c>
      <c r="AO190" s="40"/>
      <c r="AP190" s="40"/>
      <c r="AQ190" s="40"/>
      <c r="AR190" s="40"/>
      <c r="AS190" s="40"/>
      <c r="AT190" s="40"/>
      <c r="AU190" s="40"/>
      <c r="AV190" s="40"/>
      <c r="AW190" s="40"/>
      <c r="AX190" s="31"/>
      <c r="AY190" s="31"/>
      <c r="AZ190" s="31"/>
    </row>
    <row r="191" spans="1:52" s="56" customFormat="1" ht="11.25" outlineLevel="1" x14ac:dyDescent="0.25">
      <c r="A191" s="23" t="str">
        <f t="shared" si="44"/>
        <v>2</v>
      </c>
      <c r="C191" s="33"/>
      <c r="D191" s="33" t="s">
        <v>177</v>
      </c>
      <c r="L191" s="57" t="s">
        <v>178</v>
      </c>
      <c r="M191" s="58" t="s">
        <v>179</v>
      </c>
      <c r="N191" s="59" t="s">
        <v>16</v>
      </c>
      <c r="O191" s="60">
        <f>SUM(O192:O194)</f>
        <v>0</v>
      </c>
      <c r="P191" s="60">
        <f>SUM(P192:P194)</f>
        <v>0</v>
      </c>
      <c r="Q191" s="60">
        <f>SUM(Q192:Q194)</f>
        <v>1628.2638627034057</v>
      </c>
      <c r="R191" s="29">
        <f t="shared" si="40"/>
        <v>1628.2638627034057</v>
      </c>
      <c r="S191" s="60">
        <f>SUM(S192:S194)</f>
        <v>1731.1955675545823</v>
      </c>
      <c r="T191" s="60">
        <f>SUM(T192:T194)</f>
        <v>0</v>
      </c>
      <c r="U191" s="42"/>
      <c r="V191" s="42"/>
      <c r="W191" s="42"/>
      <c r="X191" s="42"/>
      <c r="Y191" s="42"/>
      <c r="Z191" s="42"/>
      <c r="AA191" s="42"/>
      <c r="AB191" s="42"/>
      <c r="AC191" s="42"/>
      <c r="AD191" s="60">
        <f>SUM(AD192:AD194)</f>
        <v>1823.4950836198391</v>
      </c>
      <c r="AE191" s="42"/>
      <c r="AF191" s="42"/>
      <c r="AG191" s="42"/>
      <c r="AH191" s="42"/>
      <c r="AI191" s="42"/>
      <c r="AJ191" s="42"/>
      <c r="AK191" s="42"/>
      <c r="AL191" s="42"/>
      <c r="AM191" s="42"/>
      <c r="AN191" s="29">
        <f>IF(S191=0,0,(AD191-S191)/S191*100)</f>
        <v>5.3315476191771527</v>
      </c>
      <c r="AO191" s="42"/>
      <c r="AP191" s="42"/>
      <c r="AQ191" s="42"/>
      <c r="AR191" s="42"/>
      <c r="AS191" s="42"/>
      <c r="AT191" s="42"/>
      <c r="AU191" s="42"/>
      <c r="AV191" s="42"/>
      <c r="AW191" s="42"/>
      <c r="AX191" s="43"/>
      <c r="AY191" s="43"/>
      <c r="AZ191" s="43"/>
    </row>
    <row r="192" spans="1:52" ht="11.25" hidden="1" outlineLevel="1" x14ac:dyDescent="0.25">
      <c r="A192" s="23" t="str">
        <f t="shared" si="44"/>
        <v>2</v>
      </c>
      <c r="L192" s="34" t="s">
        <v>180</v>
      </c>
      <c r="M192" s="35"/>
      <c r="N192" s="36"/>
      <c r="O192" s="40"/>
      <c r="P192" s="40"/>
      <c r="Q192" s="40"/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F192" s="40"/>
      <c r="AG192" s="40"/>
      <c r="AH192" s="40"/>
      <c r="AI192" s="40"/>
      <c r="AJ192" s="40"/>
      <c r="AK192" s="40"/>
      <c r="AL192" s="40"/>
      <c r="AM192" s="40"/>
      <c r="AN192" s="40"/>
      <c r="AO192" s="40"/>
      <c r="AP192" s="40"/>
      <c r="AQ192" s="40"/>
      <c r="AR192" s="40"/>
      <c r="AS192" s="40"/>
      <c r="AT192" s="40"/>
      <c r="AU192" s="40"/>
      <c r="AV192" s="40"/>
      <c r="AW192" s="40"/>
      <c r="AX192" s="63"/>
      <c r="AY192" s="63"/>
      <c r="AZ192" s="63"/>
    </row>
    <row r="193" spans="1:53" ht="14.25" hidden="1" outlineLevel="1" x14ac:dyDescent="0.25">
      <c r="A193" s="19" t="str">
        <f ca="1">OFFSET(A193,-1,0)</f>
        <v>2</v>
      </c>
      <c r="D193" s="33" t="s">
        <v>177</v>
      </c>
      <c r="E193" s="1" t="str">
        <f>M193</f>
        <v>КС</v>
      </c>
      <c r="K193" s="64" t="s">
        <v>181</v>
      </c>
      <c r="L193" s="34" t="s">
        <v>182</v>
      </c>
      <c r="M193" s="65" t="s">
        <v>183</v>
      </c>
      <c r="N193" s="36" t="s">
        <v>16</v>
      </c>
      <c r="O193" s="49"/>
      <c r="P193" s="49"/>
      <c r="Q193" s="49">
        <v>1628.2638627034057</v>
      </c>
      <c r="R193" s="39">
        <f>Q193-P193</f>
        <v>1628.2638627034057</v>
      </c>
      <c r="S193" s="49">
        <v>1731.1955675545823</v>
      </c>
      <c r="T193" s="49"/>
      <c r="U193" s="40"/>
      <c r="V193" s="40"/>
      <c r="W193" s="40"/>
      <c r="X193" s="40"/>
      <c r="Y193" s="40"/>
      <c r="Z193" s="40"/>
      <c r="AA193" s="40"/>
      <c r="AB193" s="40"/>
      <c r="AC193" s="40"/>
      <c r="AD193" s="49">
        <v>1823.4950836198391</v>
      </c>
      <c r="AE193" s="40"/>
      <c r="AF193" s="40"/>
      <c r="AG193" s="40"/>
      <c r="AH193" s="40"/>
      <c r="AI193" s="40"/>
      <c r="AJ193" s="40"/>
      <c r="AK193" s="40"/>
      <c r="AL193" s="40"/>
      <c r="AM193" s="40"/>
      <c r="AN193" s="39">
        <f>IF(S193=0,0,(AD193-S193)/S193*100)</f>
        <v>5.3315476191771527</v>
      </c>
      <c r="AO193" s="40"/>
      <c r="AP193" s="40"/>
      <c r="AQ193" s="40"/>
      <c r="AR193" s="40"/>
      <c r="AS193" s="40"/>
      <c r="AT193" s="40"/>
      <c r="AU193" s="40"/>
      <c r="AV193" s="40"/>
      <c r="AW193" s="40"/>
      <c r="AX193" s="31"/>
      <c r="AY193" s="31"/>
      <c r="AZ193" s="31"/>
    </row>
    <row r="194" spans="1:53" ht="15" outlineLevel="1" x14ac:dyDescent="0.25">
      <c r="A194" s="23" t="str">
        <f>A192</f>
        <v>2</v>
      </c>
      <c r="B194" s="66"/>
      <c r="D194" s="1" t="str">
        <f>A194&amp;"pIns1"</f>
        <v>2pIns1</v>
      </c>
      <c r="L194" s="67"/>
      <c r="M194" s="68" t="s">
        <v>184</v>
      </c>
      <c r="N194" s="69"/>
      <c r="O194" s="69"/>
      <c r="P194" s="69"/>
      <c r="Q194" s="69"/>
      <c r="R194" s="69"/>
      <c r="S194" s="69"/>
      <c r="T194" s="69"/>
      <c r="U194" s="69"/>
      <c r="V194" s="69"/>
      <c r="W194" s="69"/>
      <c r="X194" s="69"/>
      <c r="Y194" s="69"/>
      <c r="Z194" s="69"/>
      <c r="AA194" s="69"/>
      <c r="AB194" s="69"/>
      <c r="AC194" s="69"/>
      <c r="AD194" s="69"/>
      <c r="AE194" s="69"/>
      <c r="AF194" s="69"/>
      <c r="AG194" s="69"/>
      <c r="AH194" s="69"/>
      <c r="AI194" s="69"/>
      <c r="AJ194" s="69"/>
      <c r="AK194" s="69"/>
      <c r="AL194" s="69"/>
      <c r="AM194" s="69"/>
      <c r="AN194" s="69"/>
      <c r="AO194" s="69"/>
      <c r="AP194" s="69"/>
      <c r="AQ194" s="69"/>
      <c r="AR194" s="69"/>
      <c r="AS194" s="69"/>
      <c r="AT194" s="69"/>
      <c r="AU194" s="69"/>
      <c r="AV194" s="69"/>
      <c r="AW194" s="69"/>
      <c r="AX194" s="69"/>
      <c r="AY194" s="69"/>
      <c r="AZ194" s="70"/>
    </row>
    <row r="195" spans="1:53" s="56" customFormat="1" ht="11.25" outlineLevel="1" x14ac:dyDescent="0.25">
      <c r="A195" s="23" t="str">
        <f t="shared" si="44"/>
        <v>2</v>
      </c>
      <c r="C195" s="1"/>
      <c r="D195" s="1" t="s">
        <v>185</v>
      </c>
      <c r="L195" s="26" t="s">
        <v>186</v>
      </c>
      <c r="M195" s="27" t="s">
        <v>187</v>
      </c>
      <c r="N195" s="28" t="s">
        <v>16</v>
      </c>
      <c r="O195" s="60">
        <f>O196+O207+O208++O218+O219+O220+O222+O223+O224+O225+O228</f>
        <v>19.7</v>
      </c>
      <c r="P195" s="60">
        <f>P196+P207+P208++P218+P219+P220+P222+P223+P224+P225+P228</f>
        <v>21.6</v>
      </c>
      <c r="Q195" s="60">
        <f>Q196+Q207+Q208++Q218+Q219+Q220+Q222+Q223+Q224+Q225+Q228</f>
        <v>19.501626529919587</v>
      </c>
      <c r="R195" s="29">
        <f t="shared" ref="R195:R258" si="46">Q195-P195</f>
        <v>-2.0983734700804142</v>
      </c>
      <c r="S195" s="60">
        <f t="shared" ref="S195:AM195" si="47">S196+S207+S208++S218+S219+S220+S222+S223+S224+S225+S228</f>
        <v>20.178899075666394</v>
      </c>
      <c r="T195" s="60">
        <f t="shared" si="47"/>
        <v>21.69</v>
      </c>
      <c r="U195" s="60">
        <f t="shared" si="47"/>
        <v>22.78</v>
      </c>
      <c r="V195" s="60">
        <f t="shared" si="47"/>
        <v>23.92</v>
      </c>
      <c r="W195" s="60">
        <f t="shared" si="47"/>
        <v>25.11</v>
      </c>
      <c r="X195" s="60">
        <f t="shared" si="47"/>
        <v>26.37</v>
      </c>
      <c r="Y195" s="60">
        <f t="shared" si="47"/>
        <v>0</v>
      </c>
      <c r="Z195" s="60">
        <f t="shared" si="47"/>
        <v>0</v>
      </c>
      <c r="AA195" s="60">
        <f t="shared" si="47"/>
        <v>0</v>
      </c>
      <c r="AB195" s="60">
        <f t="shared" si="47"/>
        <v>0</v>
      </c>
      <c r="AC195" s="60">
        <f t="shared" si="47"/>
        <v>0</v>
      </c>
      <c r="AD195" s="60">
        <f t="shared" si="47"/>
        <v>20.408208043844976</v>
      </c>
      <c r="AE195" s="60">
        <f t="shared" si="47"/>
        <v>22.320531033672552</v>
      </c>
      <c r="AF195" s="60">
        <f t="shared" si="47"/>
        <v>23.170202147077557</v>
      </c>
      <c r="AG195" s="60">
        <f t="shared" si="47"/>
        <v>23.468859906413826</v>
      </c>
      <c r="AH195" s="60">
        <f t="shared" si="47"/>
        <v>24.237619763767157</v>
      </c>
      <c r="AI195" s="60">
        <f t="shared" si="47"/>
        <v>0</v>
      </c>
      <c r="AJ195" s="60">
        <f t="shared" si="47"/>
        <v>0</v>
      </c>
      <c r="AK195" s="60">
        <f t="shared" si="47"/>
        <v>0</v>
      </c>
      <c r="AL195" s="60">
        <f t="shared" si="47"/>
        <v>0</v>
      </c>
      <c r="AM195" s="60">
        <f t="shared" si="47"/>
        <v>0</v>
      </c>
      <c r="AN195" s="29">
        <f t="shared" ref="AN195:AN201" si="48">IF(S195=0,0,(AD195-S195)/S195*100)</f>
        <v>1.1363799745403578</v>
      </c>
      <c r="AO195" s="29">
        <f t="shared" ref="AO195:AW210" si="49">IF(AD195=0,0,(AE195-AD195)/AD195*100)</f>
        <v>9.370362090190099</v>
      </c>
      <c r="AP195" s="29">
        <f t="shared" si="49"/>
        <v>3.8066796534688132</v>
      </c>
      <c r="AQ195" s="29">
        <f t="shared" si="49"/>
        <v>1.2889734730861571</v>
      </c>
      <c r="AR195" s="29">
        <f t="shared" si="49"/>
        <v>3.2756591518245655</v>
      </c>
      <c r="AS195" s="29">
        <f t="shared" si="49"/>
        <v>-100</v>
      </c>
      <c r="AT195" s="29">
        <f t="shared" si="49"/>
        <v>0</v>
      </c>
      <c r="AU195" s="29">
        <f t="shared" si="49"/>
        <v>0</v>
      </c>
      <c r="AV195" s="29">
        <f t="shared" si="49"/>
        <v>0</v>
      </c>
      <c r="AW195" s="29">
        <f t="shared" si="49"/>
        <v>0</v>
      </c>
      <c r="AX195" s="31"/>
      <c r="AY195" s="31"/>
      <c r="AZ195" s="31"/>
      <c r="BA195" s="32"/>
    </row>
    <row r="196" spans="1:53" s="56" customFormat="1" ht="22.5" hidden="1" outlineLevel="1" x14ac:dyDescent="0.25">
      <c r="A196" s="23" t="str">
        <f t="shared" si="44"/>
        <v>2</v>
      </c>
      <c r="C196" s="1"/>
      <c r="D196" s="1" t="s">
        <v>188</v>
      </c>
      <c r="L196" s="57" t="s">
        <v>189</v>
      </c>
      <c r="M196" s="58" t="s">
        <v>190</v>
      </c>
      <c r="N196" s="59" t="s">
        <v>16</v>
      </c>
      <c r="O196" s="60">
        <f>SUM(O197:O206)</f>
        <v>0</v>
      </c>
      <c r="P196" s="29">
        <f>SUM(P197:P206)</f>
        <v>0</v>
      </c>
      <c r="Q196" s="29">
        <f>SUM(Q197:Q206)</f>
        <v>0</v>
      </c>
      <c r="R196" s="29">
        <f t="shared" si="46"/>
        <v>0</v>
      </c>
      <c r="S196" s="29">
        <f t="shared" ref="S196:AM196" si="50">SUM(S197:S206)</f>
        <v>0</v>
      </c>
      <c r="T196" s="60">
        <f t="shared" si="50"/>
        <v>0</v>
      </c>
      <c r="U196" s="29">
        <f t="shared" si="50"/>
        <v>0</v>
      </c>
      <c r="V196" s="29">
        <f t="shared" si="50"/>
        <v>0</v>
      </c>
      <c r="W196" s="29">
        <f t="shared" si="50"/>
        <v>0</v>
      </c>
      <c r="X196" s="29">
        <f t="shared" si="50"/>
        <v>0</v>
      </c>
      <c r="Y196" s="29">
        <f t="shared" si="50"/>
        <v>0</v>
      </c>
      <c r="Z196" s="29">
        <f t="shared" si="50"/>
        <v>0</v>
      </c>
      <c r="AA196" s="29">
        <f t="shared" si="50"/>
        <v>0</v>
      </c>
      <c r="AB196" s="29">
        <f t="shared" si="50"/>
        <v>0</v>
      </c>
      <c r="AC196" s="29">
        <f t="shared" si="50"/>
        <v>0</v>
      </c>
      <c r="AD196" s="60">
        <f t="shared" si="50"/>
        <v>0</v>
      </c>
      <c r="AE196" s="29">
        <f t="shared" si="50"/>
        <v>0</v>
      </c>
      <c r="AF196" s="29">
        <f t="shared" si="50"/>
        <v>0</v>
      </c>
      <c r="AG196" s="29">
        <f t="shared" si="50"/>
        <v>0</v>
      </c>
      <c r="AH196" s="29">
        <f t="shared" si="50"/>
        <v>0</v>
      </c>
      <c r="AI196" s="29">
        <f t="shared" si="50"/>
        <v>0</v>
      </c>
      <c r="AJ196" s="29">
        <f t="shared" si="50"/>
        <v>0</v>
      </c>
      <c r="AK196" s="29">
        <f t="shared" si="50"/>
        <v>0</v>
      </c>
      <c r="AL196" s="29">
        <f t="shared" si="50"/>
        <v>0</v>
      </c>
      <c r="AM196" s="29">
        <f t="shared" si="50"/>
        <v>0</v>
      </c>
      <c r="AN196" s="29">
        <f t="shared" si="48"/>
        <v>0</v>
      </c>
      <c r="AO196" s="29">
        <f t="shared" si="49"/>
        <v>0</v>
      </c>
      <c r="AP196" s="29">
        <f t="shared" si="49"/>
        <v>0</v>
      </c>
      <c r="AQ196" s="29">
        <f t="shared" si="49"/>
        <v>0</v>
      </c>
      <c r="AR196" s="29">
        <f t="shared" si="49"/>
        <v>0</v>
      </c>
      <c r="AS196" s="29">
        <f t="shared" si="49"/>
        <v>0</v>
      </c>
      <c r="AT196" s="29">
        <f t="shared" si="49"/>
        <v>0</v>
      </c>
      <c r="AU196" s="29">
        <f t="shared" si="49"/>
        <v>0</v>
      </c>
      <c r="AV196" s="29">
        <f t="shared" si="49"/>
        <v>0</v>
      </c>
      <c r="AW196" s="29">
        <f t="shared" si="49"/>
        <v>0</v>
      </c>
      <c r="AX196" s="43"/>
      <c r="AY196" s="43"/>
      <c r="AZ196" s="43"/>
    </row>
    <row r="197" spans="1:53" ht="11.25" hidden="1" outlineLevel="1" x14ac:dyDescent="0.25">
      <c r="A197" s="23" t="str">
        <f t="shared" si="44"/>
        <v>2</v>
      </c>
      <c r="B197" s="1" t="s">
        <v>191</v>
      </c>
      <c r="D197" s="1" t="s">
        <v>192</v>
      </c>
      <c r="L197" s="34" t="s">
        <v>193</v>
      </c>
      <c r="M197" s="44" t="s">
        <v>194</v>
      </c>
      <c r="N197" s="36" t="s">
        <v>16</v>
      </c>
      <c r="O197" s="39">
        <f>SUMIFS([1]Покупка!O$15:O$54,[1]Покупка!$A$15:$A$54,$A197,[1]Покупка!$M$15:$M$54,$B197)</f>
        <v>0</v>
      </c>
      <c r="P197" s="39">
        <f>SUMIFS([1]Покупка!P$15:P$54,[1]Покупка!$A$15:$A$54,$A197,[1]Покупка!$M$15:$M$54,$B197)</f>
        <v>0</v>
      </c>
      <c r="Q197" s="39">
        <f>SUMIFS([1]Покупка!Q$15:Q$54,[1]Покупка!$A$15:$A$54,$A197,[1]Покупка!$M$15:$M$54,$B197)</f>
        <v>0</v>
      </c>
      <c r="R197" s="39">
        <f t="shared" si="46"/>
        <v>0</v>
      </c>
      <c r="S197" s="39">
        <f>SUMIFS([1]Покупка!R$15:R$54,[1]Покупка!$A$15:$A$54,$A197,[1]Покупка!$M$15:$M$54,$B197)</f>
        <v>0</v>
      </c>
      <c r="T197" s="39">
        <f>SUMIFS([1]Покупка!S$15:S$54,[1]Покупка!$A$15:$A$54,$A197,[1]Покупка!$M$15:$M$54,$B197)</f>
        <v>0</v>
      </c>
      <c r="U197" s="39">
        <f>SUMIFS([1]Покупка!T$15:T$54,[1]Покупка!$A$15:$A$54,$A197,[1]Покупка!$M$15:$M$54,$B197)</f>
        <v>0</v>
      </c>
      <c r="V197" s="39">
        <f>SUMIFS([1]Покупка!U$15:U$54,[1]Покупка!$A$15:$A$54,$A197,[1]Покупка!$M$15:$M$54,$B197)</f>
        <v>0</v>
      </c>
      <c r="W197" s="39">
        <f>SUMIFS([1]Покупка!V$15:V$54,[1]Покупка!$A$15:$A$54,$A197,[1]Покупка!$M$15:$M$54,$B197)</f>
        <v>0</v>
      </c>
      <c r="X197" s="39">
        <f>SUMIFS([1]Покупка!W$15:W$54,[1]Покупка!$A$15:$A$54,$A197,[1]Покупка!$M$15:$M$54,$B197)</f>
        <v>0</v>
      </c>
      <c r="Y197" s="39">
        <f>SUMIFS([1]Покупка!X$15:X$54,[1]Покупка!$A$15:$A$54,$A197,[1]Покупка!$M$15:$M$54,$B197)</f>
        <v>0</v>
      </c>
      <c r="Z197" s="39">
        <f>SUMIFS([1]Покупка!Y$15:Y$54,[1]Покупка!$A$15:$A$54,$A197,[1]Покупка!$M$15:$M$54,$B197)</f>
        <v>0</v>
      </c>
      <c r="AA197" s="39">
        <f>SUMIFS([1]Покупка!Z$15:Z$54,[1]Покупка!$A$15:$A$54,$A197,[1]Покупка!$M$15:$M$54,$B197)</f>
        <v>0</v>
      </c>
      <c r="AB197" s="39">
        <f>SUMIFS([1]Покупка!AA$15:AA$54,[1]Покупка!$A$15:$A$54,$A197,[1]Покупка!$M$15:$M$54,$B197)</f>
        <v>0</v>
      </c>
      <c r="AC197" s="39">
        <f>SUMIFS([1]Покупка!AB$15:AB$54,[1]Покупка!$A$15:$A$54,$A197,[1]Покупка!$M$15:$M$54,$B197)</f>
        <v>0</v>
      </c>
      <c r="AD197" s="39">
        <f>SUMIFS([1]Покупка!AC$15:AC$54,[1]Покупка!$A$15:$A$54,$A197,[1]Покупка!$M$15:$M$54,$B197)</f>
        <v>0</v>
      </c>
      <c r="AE197" s="39">
        <f>SUMIFS([1]Покупка!AD$15:AD$54,[1]Покупка!$A$15:$A$54,$A197,[1]Покупка!$M$15:$M$54,$B197)</f>
        <v>0</v>
      </c>
      <c r="AF197" s="39">
        <f>SUMIFS([1]Покупка!AE$15:AE$54,[1]Покупка!$A$15:$A$54,$A197,[1]Покупка!$M$15:$M$54,$B197)</f>
        <v>0</v>
      </c>
      <c r="AG197" s="39">
        <f>SUMIFS([1]Покупка!AF$15:AF$54,[1]Покупка!$A$15:$A$54,$A197,[1]Покупка!$M$15:$M$54,$B197)</f>
        <v>0</v>
      </c>
      <c r="AH197" s="39">
        <f>SUMIFS([1]Покупка!AG$15:AG$54,[1]Покупка!$A$15:$A$54,$A197,[1]Покупка!$M$15:$M$54,$B197)</f>
        <v>0</v>
      </c>
      <c r="AI197" s="39">
        <f>SUMIFS([1]Покупка!AH$15:AH$54,[1]Покупка!$A$15:$A$54,$A197,[1]Покупка!$M$15:$M$54,$B197)</f>
        <v>0</v>
      </c>
      <c r="AJ197" s="39">
        <f>SUMIFS([1]Покупка!AI$15:AI$54,[1]Покупка!$A$15:$A$54,$A197,[1]Покупка!$M$15:$M$54,$B197)</f>
        <v>0</v>
      </c>
      <c r="AK197" s="39">
        <f>SUMIFS([1]Покупка!AJ$15:AJ$54,[1]Покупка!$A$15:$A$54,$A197,[1]Покупка!$M$15:$M$54,$B197)</f>
        <v>0</v>
      </c>
      <c r="AL197" s="39">
        <f>SUMIFS([1]Покупка!AK$15:AK$54,[1]Покупка!$A$15:$A$54,$A197,[1]Покупка!$M$15:$M$54,$B197)</f>
        <v>0</v>
      </c>
      <c r="AM197" s="39">
        <f>SUMIFS([1]Покупка!AL$15:AL$54,[1]Покупка!$A$15:$A$54,$A197,[1]Покупка!$M$15:$M$54,$B197)</f>
        <v>0</v>
      </c>
      <c r="AN197" s="39">
        <f t="shared" si="48"/>
        <v>0</v>
      </c>
      <c r="AO197" s="39">
        <f t="shared" si="49"/>
        <v>0</v>
      </c>
      <c r="AP197" s="39">
        <f t="shared" si="49"/>
        <v>0</v>
      </c>
      <c r="AQ197" s="39">
        <f t="shared" si="49"/>
        <v>0</v>
      </c>
      <c r="AR197" s="39">
        <f t="shared" si="49"/>
        <v>0</v>
      </c>
      <c r="AS197" s="39">
        <f t="shared" si="49"/>
        <v>0</v>
      </c>
      <c r="AT197" s="39">
        <f t="shared" si="49"/>
        <v>0</v>
      </c>
      <c r="AU197" s="39">
        <f t="shared" si="49"/>
        <v>0</v>
      </c>
      <c r="AV197" s="39">
        <f t="shared" si="49"/>
        <v>0</v>
      </c>
      <c r="AW197" s="39">
        <f t="shared" si="49"/>
        <v>0</v>
      </c>
      <c r="AX197" s="31"/>
      <c r="AY197" s="31"/>
      <c r="AZ197" s="31"/>
    </row>
    <row r="198" spans="1:53" ht="11.25" hidden="1" outlineLevel="1" x14ac:dyDescent="0.25">
      <c r="A198" s="23" t="str">
        <f t="shared" si="44"/>
        <v>2</v>
      </c>
      <c r="B198" s="1" t="s">
        <v>195</v>
      </c>
      <c r="D198" s="1" t="s">
        <v>196</v>
      </c>
      <c r="L198" s="34" t="s">
        <v>197</v>
      </c>
      <c r="M198" s="44" t="s">
        <v>198</v>
      </c>
      <c r="N198" s="36" t="s">
        <v>16</v>
      </c>
      <c r="O198" s="39">
        <f>SUMIFS([1]Покупка!O$15:O$54,[1]Покупка!$A$15:$A$54,$A198,[1]Покупка!$M$15:$M$54,$B198)</f>
        <v>0</v>
      </c>
      <c r="P198" s="39">
        <f>SUMIFS([1]Покупка!P$15:P$54,[1]Покупка!$A$15:$A$54,$A198,[1]Покупка!$M$15:$M$54,$B198)</f>
        <v>0</v>
      </c>
      <c r="Q198" s="39">
        <f>SUMIFS([1]Покупка!Q$15:Q$54,[1]Покупка!$A$15:$A$54,$A198,[1]Покупка!$M$15:$M$54,$B198)</f>
        <v>0</v>
      </c>
      <c r="R198" s="39">
        <f t="shared" si="46"/>
        <v>0</v>
      </c>
      <c r="S198" s="39">
        <f>SUMIFS([1]Покупка!R$15:R$54,[1]Покупка!$A$15:$A$54,$A198,[1]Покупка!$M$15:$M$54,$B198)</f>
        <v>0</v>
      </c>
      <c r="T198" s="39">
        <f>SUMIFS([1]Покупка!S$15:S$54,[1]Покупка!$A$15:$A$54,$A198,[1]Покупка!$M$15:$M$54,$B198)</f>
        <v>0</v>
      </c>
      <c r="U198" s="39">
        <f>SUMIFS([1]Покупка!T$15:T$54,[1]Покупка!$A$15:$A$54,$A198,[1]Покупка!$M$15:$M$54,$B198)</f>
        <v>0</v>
      </c>
      <c r="V198" s="39">
        <f>SUMIFS([1]Покупка!U$15:U$54,[1]Покупка!$A$15:$A$54,$A198,[1]Покупка!$M$15:$M$54,$B198)</f>
        <v>0</v>
      </c>
      <c r="W198" s="39">
        <f>SUMIFS([1]Покупка!V$15:V$54,[1]Покупка!$A$15:$A$54,$A198,[1]Покупка!$M$15:$M$54,$B198)</f>
        <v>0</v>
      </c>
      <c r="X198" s="39">
        <f>SUMIFS([1]Покупка!W$15:W$54,[1]Покупка!$A$15:$A$54,$A198,[1]Покупка!$M$15:$M$54,$B198)</f>
        <v>0</v>
      </c>
      <c r="Y198" s="39">
        <f>SUMIFS([1]Покупка!X$15:X$54,[1]Покупка!$A$15:$A$54,$A198,[1]Покупка!$M$15:$M$54,$B198)</f>
        <v>0</v>
      </c>
      <c r="Z198" s="39">
        <f>SUMIFS([1]Покупка!Y$15:Y$54,[1]Покупка!$A$15:$A$54,$A198,[1]Покупка!$M$15:$M$54,$B198)</f>
        <v>0</v>
      </c>
      <c r="AA198" s="39">
        <f>SUMIFS([1]Покупка!Z$15:Z$54,[1]Покупка!$A$15:$A$54,$A198,[1]Покупка!$M$15:$M$54,$B198)</f>
        <v>0</v>
      </c>
      <c r="AB198" s="39">
        <f>SUMIFS([1]Покупка!AA$15:AA$54,[1]Покупка!$A$15:$A$54,$A198,[1]Покупка!$M$15:$M$54,$B198)</f>
        <v>0</v>
      </c>
      <c r="AC198" s="39">
        <f>SUMIFS([1]Покупка!AB$15:AB$54,[1]Покупка!$A$15:$A$54,$A198,[1]Покупка!$M$15:$M$54,$B198)</f>
        <v>0</v>
      </c>
      <c r="AD198" s="39">
        <f>SUMIFS([1]Покупка!AC$15:AC$54,[1]Покупка!$A$15:$A$54,$A198,[1]Покупка!$M$15:$M$54,$B198)</f>
        <v>0</v>
      </c>
      <c r="AE198" s="39">
        <f>SUMIFS([1]Покупка!AD$15:AD$54,[1]Покупка!$A$15:$A$54,$A198,[1]Покупка!$M$15:$M$54,$B198)</f>
        <v>0</v>
      </c>
      <c r="AF198" s="39">
        <f>SUMIFS([1]Покупка!AE$15:AE$54,[1]Покупка!$A$15:$A$54,$A198,[1]Покупка!$M$15:$M$54,$B198)</f>
        <v>0</v>
      </c>
      <c r="AG198" s="39">
        <f>SUMIFS([1]Покупка!AF$15:AF$54,[1]Покупка!$A$15:$A$54,$A198,[1]Покупка!$M$15:$M$54,$B198)</f>
        <v>0</v>
      </c>
      <c r="AH198" s="39">
        <f>SUMIFS([1]Покупка!AG$15:AG$54,[1]Покупка!$A$15:$A$54,$A198,[1]Покупка!$M$15:$M$54,$B198)</f>
        <v>0</v>
      </c>
      <c r="AI198" s="39">
        <f>SUMIFS([1]Покупка!AH$15:AH$54,[1]Покупка!$A$15:$A$54,$A198,[1]Покупка!$M$15:$M$54,$B198)</f>
        <v>0</v>
      </c>
      <c r="AJ198" s="39">
        <f>SUMIFS([1]Покупка!AI$15:AI$54,[1]Покупка!$A$15:$A$54,$A198,[1]Покупка!$M$15:$M$54,$B198)</f>
        <v>0</v>
      </c>
      <c r="AK198" s="39">
        <f>SUMIFS([1]Покупка!AJ$15:AJ$54,[1]Покупка!$A$15:$A$54,$A198,[1]Покупка!$M$15:$M$54,$B198)</f>
        <v>0</v>
      </c>
      <c r="AL198" s="39">
        <f>SUMIFS([1]Покупка!AK$15:AK$54,[1]Покупка!$A$15:$A$54,$A198,[1]Покупка!$M$15:$M$54,$B198)</f>
        <v>0</v>
      </c>
      <c r="AM198" s="39">
        <f>SUMIFS([1]Покупка!AL$15:AL$54,[1]Покупка!$A$15:$A$54,$A198,[1]Покупка!$M$15:$M$54,$B198)</f>
        <v>0</v>
      </c>
      <c r="AN198" s="39">
        <f t="shared" si="48"/>
        <v>0</v>
      </c>
      <c r="AO198" s="39">
        <f t="shared" si="49"/>
        <v>0</v>
      </c>
      <c r="AP198" s="39">
        <f t="shared" si="49"/>
        <v>0</v>
      </c>
      <c r="AQ198" s="39">
        <f t="shared" si="49"/>
        <v>0</v>
      </c>
      <c r="AR198" s="39">
        <f t="shared" si="49"/>
        <v>0</v>
      </c>
      <c r="AS198" s="39">
        <f t="shared" si="49"/>
        <v>0</v>
      </c>
      <c r="AT198" s="39">
        <f t="shared" si="49"/>
        <v>0</v>
      </c>
      <c r="AU198" s="39">
        <f t="shared" si="49"/>
        <v>0</v>
      </c>
      <c r="AV198" s="39">
        <f t="shared" si="49"/>
        <v>0</v>
      </c>
      <c r="AW198" s="39">
        <f t="shared" si="49"/>
        <v>0</v>
      </c>
      <c r="AX198" s="31"/>
      <c r="AY198" s="31"/>
      <c r="AZ198" s="31"/>
    </row>
    <row r="199" spans="1:53" ht="11.25" hidden="1" outlineLevel="1" x14ac:dyDescent="0.25">
      <c r="A199" s="23" t="str">
        <f t="shared" si="44"/>
        <v>2</v>
      </c>
      <c r="B199" s="1" t="s">
        <v>199</v>
      </c>
      <c r="D199" s="1" t="s">
        <v>200</v>
      </c>
      <c r="L199" s="34" t="s">
        <v>201</v>
      </c>
      <c r="M199" s="44" t="s">
        <v>202</v>
      </c>
      <c r="N199" s="36" t="s">
        <v>16</v>
      </c>
      <c r="O199" s="39">
        <f>SUMIFS([1]Покупка!O$15:O$54,[1]Покупка!$A$15:$A$54,$A199,[1]Покупка!$M$15:$M$54,$B199)</f>
        <v>0</v>
      </c>
      <c r="P199" s="39">
        <f>SUMIFS([1]Покупка!P$15:P$54,[1]Покупка!$A$15:$A$54,$A199,[1]Покупка!$M$15:$M$54,$B199)</f>
        <v>0</v>
      </c>
      <c r="Q199" s="39">
        <f>SUMIFS([1]Покупка!Q$15:Q$54,[1]Покупка!$A$15:$A$54,$A199,[1]Покупка!$M$15:$M$54,$B199)</f>
        <v>0</v>
      </c>
      <c r="R199" s="39">
        <f t="shared" si="46"/>
        <v>0</v>
      </c>
      <c r="S199" s="39">
        <f>SUMIFS([1]Покупка!R$15:R$54,[1]Покупка!$A$15:$A$54,$A199,[1]Покупка!$M$15:$M$54,$B199)</f>
        <v>0</v>
      </c>
      <c r="T199" s="39">
        <f>SUMIFS([1]Покупка!S$15:S$54,[1]Покупка!$A$15:$A$54,$A199,[1]Покупка!$M$15:$M$54,$B199)</f>
        <v>0</v>
      </c>
      <c r="U199" s="39">
        <f>SUMIFS([1]Покупка!T$15:T$54,[1]Покупка!$A$15:$A$54,$A199,[1]Покупка!$M$15:$M$54,$B199)</f>
        <v>0</v>
      </c>
      <c r="V199" s="39">
        <f>SUMIFS([1]Покупка!U$15:U$54,[1]Покупка!$A$15:$A$54,$A199,[1]Покупка!$M$15:$M$54,$B199)</f>
        <v>0</v>
      </c>
      <c r="W199" s="39">
        <f>SUMIFS([1]Покупка!V$15:V$54,[1]Покупка!$A$15:$A$54,$A199,[1]Покупка!$M$15:$M$54,$B199)</f>
        <v>0</v>
      </c>
      <c r="X199" s="39">
        <f>SUMIFS([1]Покупка!W$15:W$54,[1]Покупка!$A$15:$A$54,$A199,[1]Покупка!$M$15:$M$54,$B199)</f>
        <v>0</v>
      </c>
      <c r="Y199" s="39">
        <f>SUMIFS([1]Покупка!X$15:X$54,[1]Покупка!$A$15:$A$54,$A199,[1]Покупка!$M$15:$M$54,$B199)</f>
        <v>0</v>
      </c>
      <c r="Z199" s="39">
        <f>SUMIFS([1]Покупка!Y$15:Y$54,[1]Покупка!$A$15:$A$54,$A199,[1]Покупка!$M$15:$M$54,$B199)</f>
        <v>0</v>
      </c>
      <c r="AA199" s="39">
        <f>SUMIFS([1]Покупка!Z$15:Z$54,[1]Покупка!$A$15:$A$54,$A199,[1]Покупка!$M$15:$M$54,$B199)</f>
        <v>0</v>
      </c>
      <c r="AB199" s="39">
        <f>SUMIFS([1]Покупка!AA$15:AA$54,[1]Покупка!$A$15:$A$54,$A199,[1]Покупка!$M$15:$M$54,$B199)</f>
        <v>0</v>
      </c>
      <c r="AC199" s="39">
        <f>SUMIFS([1]Покупка!AB$15:AB$54,[1]Покупка!$A$15:$A$54,$A199,[1]Покупка!$M$15:$M$54,$B199)</f>
        <v>0</v>
      </c>
      <c r="AD199" s="39">
        <f>SUMIFS([1]Покупка!AC$15:AC$54,[1]Покупка!$A$15:$A$54,$A199,[1]Покупка!$M$15:$M$54,$B199)</f>
        <v>0</v>
      </c>
      <c r="AE199" s="39">
        <f>SUMIFS([1]Покупка!AD$15:AD$54,[1]Покупка!$A$15:$A$54,$A199,[1]Покупка!$M$15:$M$54,$B199)</f>
        <v>0</v>
      </c>
      <c r="AF199" s="39">
        <f>SUMIFS([1]Покупка!AE$15:AE$54,[1]Покупка!$A$15:$A$54,$A199,[1]Покупка!$M$15:$M$54,$B199)</f>
        <v>0</v>
      </c>
      <c r="AG199" s="39">
        <f>SUMIFS([1]Покупка!AF$15:AF$54,[1]Покупка!$A$15:$A$54,$A199,[1]Покупка!$M$15:$M$54,$B199)</f>
        <v>0</v>
      </c>
      <c r="AH199" s="39">
        <f>SUMIFS([1]Покупка!AG$15:AG$54,[1]Покупка!$A$15:$A$54,$A199,[1]Покупка!$M$15:$M$54,$B199)</f>
        <v>0</v>
      </c>
      <c r="AI199" s="39">
        <f>SUMIFS([1]Покупка!AH$15:AH$54,[1]Покупка!$A$15:$A$54,$A199,[1]Покупка!$M$15:$M$54,$B199)</f>
        <v>0</v>
      </c>
      <c r="AJ199" s="39">
        <f>SUMIFS([1]Покупка!AI$15:AI$54,[1]Покупка!$A$15:$A$54,$A199,[1]Покупка!$M$15:$M$54,$B199)</f>
        <v>0</v>
      </c>
      <c r="AK199" s="39">
        <f>SUMIFS([1]Покупка!AJ$15:AJ$54,[1]Покупка!$A$15:$A$54,$A199,[1]Покупка!$M$15:$M$54,$B199)</f>
        <v>0</v>
      </c>
      <c r="AL199" s="39">
        <f>SUMIFS([1]Покупка!AK$15:AK$54,[1]Покупка!$A$15:$A$54,$A199,[1]Покупка!$M$15:$M$54,$B199)</f>
        <v>0</v>
      </c>
      <c r="AM199" s="39">
        <f>SUMIFS([1]Покупка!AL$15:AL$54,[1]Покупка!$A$15:$A$54,$A199,[1]Покупка!$M$15:$M$54,$B199)</f>
        <v>0</v>
      </c>
      <c r="AN199" s="39">
        <f t="shared" si="48"/>
        <v>0</v>
      </c>
      <c r="AO199" s="39">
        <f t="shared" si="49"/>
        <v>0</v>
      </c>
      <c r="AP199" s="39">
        <f t="shared" si="49"/>
        <v>0</v>
      </c>
      <c r="AQ199" s="39">
        <f t="shared" si="49"/>
        <v>0</v>
      </c>
      <c r="AR199" s="39">
        <f t="shared" si="49"/>
        <v>0</v>
      </c>
      <c r="AS199" s="39">
        <f t="shared" si="49"/>
        <v>0</v>
      </c>
      <c r="AT199" s="39">
        <f t="shared" si="49"/>
        <v>0</v>
      </c>
      <c r="AU199" s="39">
        <f t="shared" si="49"/>
        <v>0</v>
      </c>
      <c r="AV199" s="39">
        <f t="shared" si="49"/>
        <v>0</v>
      </c>
      <c r="AW199" s="39">
        <f t="shared" si="49"/>
        <v>0</v>
      </c>
      <c r="AX199" s="31"/>
      <c r="AY199" s="31"/>
      <c r="AZ199" s="31"/>
    </row>
    <row r="200" spans="1:53" ht="11.25" hidden="1" outlineLevel="1" x14ac:dyDescent="0.25">
      <c r="A200" s="23" t="str">
        <f t="shared" si="44"/>
        <v>2</v>
      </c>
      <c r="B200" s="1" t="s">
        <v>203</v>
      </c>
      <c r="D200" s="1" t="s">
        <v>204</v>
      </c>
      <c r="L200" s="34" t="s">
        <v>205</v>
      </c>
      <c r="M200" s="44" t="s">
        <v>206</v>
      </c>
      <c r="N200" s="36" t="s">
        <v>16</v>
      </c>
      <c r="O200" s="39">
        <f>SUMIFS([1]Покупка!O$15:O$54,[1]Покупка!$A$15:$A$54,$A200,[1]Покупка!$M$15:$M$54,$B200)</f>
        <v>0</v>
      </c>
      <c r="P200" s="39">
        <f>SUMIFS([1]Покупка!P$15:P$54,[1]Покупка!$A$15:$A$54,$A200,[1]Покупка!$M$15:$M$54,$B200)</f>
        <v>0</v>
      </c>
      <c r="Q200" s="39">
        <f>SUMIFS([1]Покупка!Q$15:Q$54,[1]Покупка!$A$15:$A$54,$A200,[1]Покупка!$M$15:$M$54,$B200)</f>
        <v>0</v>
      </c>
      <c r="R200" s="39">
        <f t="shared" si="46"/>
        <v>0</v>
      </c>
      <c r="S200" s="39">
        <f>SUMIFS([1]Покупка!R$15:R$54,[1]Покупка!$A$15:$A$54,$A200,[1]Покупка!$M$15:$M$54,$B200)</f>
        <v>0</v>
      </c>
      <c r="T200" s="39">
        <f>SUMIFS([1]Покупка!S$15:S$54,[1]Покупка!$A$15:$A$54,$A200,[1]Покупка!$M$15:$M$54,$B200)</f>
        <v>0</v>
      </c>
      <c r="U200" s="39">
        <f>SUMIFS([1]Покупка!T$15:T$54,[1]Покупка!$A$15:$A$54,$A200,[1]Покупка!$M$15:$M$54,$B200)</f>
        <v>0</v>
      </c>
      <c r="V200" s="39">
        <f>SUMIFS([1]Покупка!U$15:U$54,[1]Покупка!$A$15:$A$54,$A200,[1]Покупка!$M$15:$M$54,$B200)</f>
        <v>0</v>
      </c>
      <c r="W200" s="39">
        <f>SUMIFS([1]Покупка!V$15:V$54,[1]Покупка!$A$15:$A$54,$A200,[1]Покупка!$M$15:$M$54,$B200)</f>
        <v>0</v>
      </c>
      <c r="X200" s="39">
        <f>SUMIFS([1]Покупка!W$15:W$54,[1]Покупка!$A$15:$A$54,$A200,[1]Покупка!$M$15:$M$54,$B200)</f>
        <v>0</v>
      </c>
      <c r="Y200" s="39">
        <f>SUMIFS([1]Покупка!X$15:X$54,[1]Покупка!$A$15:$A$54,$A200,[1]Покупка!$M$15:$M$54,$B200)</f>
        <v>0</v>
      </c>
      <c r="Z200" s="39">
        <f>SUMIFS([1]Покупка!Y$15:Y$54,[1]Покупка!$A$15:$A$54,$A200,[1]Покупка!$M$15:$M$54,$B200)</f>
        <v>0</v>
      </c>
      <c r="AA200" s="39">
        <f>SUMIFS([1]Покупка!Z$15:Z$54,[1]Покупка!$A$15:$A$54,$A200,[1]Покупка!$M$15:$M$54,$B200)</f>
        <v>0</v>
      </c>
      <c r="AB200" s="39">
        <f>SUMIFS([1]Покупка!AA$15:AA$54,[1]Покупка!$A$15:$A$54,$A200,[1]Покупка!$M$15:$M$54,$B200)</f>
        <v>0</v>
      </c>
      <c r="AC200" s="39">
        <f>SUMIFS([1]Покупка!AB$15:AB$54,[1]Покупка!$A$15:$A$54,$A200,[1]Покупка!$M$15:$M$54,$B200)</f>
        <v>0</v>
      </c>
      <c r="AD200" s="39">
        <f>SUMIFS([1]Покупка!AC$15:AC$54,[1]Покупка!$A$15:$A$54,$A200,[1]Покупка!$M$15:$M$54,$B200)</f>
        <v>0</v>
      </c>
      <c r="AE200" s="39">
        <f>SUMIFS([1]Покупка!AD$15:AD$54,[1]Покупка!$A$15:$A$54,$A200,[1]Покупка!$M$15:$M$54,$B200)</f>
        <v>0</v>
      </c>
      <c r="AF200" s="39">
        <f>SUMIFS([1]Покупка!AE$15:AE$54,[1]Покупка!$A$15:$A$54,$A200,[1]Покупка!$M$15:$M$54,$B200)</f>
        <v>0</v>
      </c>
      <c r="AG200" s="39">
        <f>SUMIFS([1]Покупка!AF$15:AF$54,[1]Покупка!$A$15:$A$54,$A200,[1]Покупка!$M$15:$M$54,$B200)</f>
        <v>0</v>
      </c>
      <c r="AH200" s="39">
        <f>SUMIFS([1]Покупка!AG$15:AG$54,[1]Покупка!$A$15:$A$54,$A200,[1]Покупка!$M$15:$M$54,$B200)</f>
        <v>0</v>
      </c>
      <c r="AI200" s="39">
        <f>SUMIFS([1]Покупка!AH$15:AH$54,[1]Покупка!$A$15:$A$54,$A200,[1]Покупка!$M$15:$M$54,$B200)</f>
        <v>0</v>
      </c>
      <c r="AJ200" s="39">
        <f>SUMIFS([1]Покупка!AI$15:AI$54,[1]Покупка!$A$15:$A$54,$A200,[1]Покупка!$M$15:$M$54,$B200)</f>
        <v>0</v>
      </c>
      <c r="AK200" s="39">
        <f>SUMIFS([1]Покупка!AJ$15:AJ$54,[1]Покупка!$A$15:$A$54,$A200,[1]Покупка!$M$15:$M$54,$B200)</f>
        <v>0</v>
      </c>
      <c r="AL200" s="39">
        <f>SUMIFS([1]Покупка!AK$15:AK$54,[1]Покупка!$A$15:$A$54,$A200,[1]Покупка!$M$15:$M$54,$B200)</f>
        <v>0</v>
      </c>
      <c r="AM200" s="39">
        <f>SUMIFS([1]Покупка!AL$15:AL$54,[1]Покупка!$A$15:$A$54,$A200,[1]Покупка!$M$15:$M$54,$B200)</f>
        <v>0</v>
      </c>
      <c r="AN200" s="39">
        <f t="shared" si="48"/>
        <v>0</v>
      </c>
      <c r="AO200" s="39">
        <f t="shared" si="49"/>
        <v>0</v>
      </c>
      <c r="AP200" s="39">
        <f t="shared" si="49"/>
        <v>0</v>
      </c>
      <c r="AQ200" s="39">
        <f t="shared" si="49"/>
        <v>0</v>
      </c>
      <c r="AR200" s="39">
        <f t="shared" si="49"/>
        <v>0</v>
      </c>
      <c r="AS200" s="39">
        <f t="shared" si="49"/>
        <v>0</v>
      </c>
      <c r="AT200" s="39">
        <f t="shared" si="49"/>
        <v>0</v>
      </c>
      <c r="AU200" s="39">
        <f t="shared" si="49"/>
        <v>0</v>
      </c>
      <c r="AV200" s="39">
        <f t="shared" si="49"/>
        <v>0</v>
      </c>
      <c r="AW200" s="39">
        <f t="shared" si="49"/>
        <v>0</v>
      </c>
      <c r="AX200" s="31"/>
      <c r="AY200" s="31"/>
      <c r="AZ200" s="31"/>
    </row>
    <row r="201" spans="1:53" ht="11.25" hidden="1" outlineLevel="1" x14ac:dyDescent="0.25">
      <c r="A201" s="23" t="str">
        <f t="shared" si="44"/>
        <v>2</v>
      </c>
      <c r="B201" s="1" t="s">
        <v>207</v>
      </c>
      <c r="D201" s="1" t="s">
        <v>208</v>
      </c>
      <c r="L201" s="34" t="s">
        <v>209</v>
      </c>
      <c r="M201" s="44" t="s">
        <v>210</v>
      </c>
      <c r="N201" s="36" t="s">
        <v>16</v>
      </c>
      <c r="O201" s="39">
        <f>SUMIFS([1]Покупка!O$15:O$54,[1]Покупка!$A$15:$A$54,$A201,[1]Покупка!$M$15:$M$54,$B201)</f>
        <v>0</v>
      </c>
      <c r="P201" s="39">
        <f>SUMIFS([1]Покупка!P$15:P$54,[1]Покупка!$A$15:$A$54,$A201,[1]Покупка!$M$15:$M$54,$B201)</f>
        <v>0</v>
      </c>
      <c r="Q201" s="39">
        <f>SUMIFS([1]Покупка!Q$15:Q$54,[1]Покупка!$A$15:$A$54,$A201,[1]Покупка!$M$15:$M$54,$B201)</f>
        <v>0</v>
      </c>
      <c r="R201" s="39">
        <f t="shared" si="46"/>
        <v>0</v>
      </c>
      <c r="S201" s="39">
        <f>SUMIFS([1]Покупка!R$15:R$54,[1]Покупка!$A$15:$A$54,$A201,[1]Покупка!$M$15:$M$54,$B201)</f>
        <v>0</v>
      </c>
      <c r="T201" s="39">
        <f>SUMIFS([1]Покупка!S$15:S$54,[1]Покупка!$A$15:$A$54,$A201,[1]Покупка!$M$15:$M$54,$B201)</f>
        <v>0</v>
      </c>
      <c r="U201" s="39">
        <f>SUMIFS([1]Покупка!T$15:T$54,[1]Покупка!$A$15:$A$54,$A201,[1]Покупка!$M$15:$M$54,$B201)</f>
        <v>0</v>
      </c>
      <c r="V201" s="39">
        <f>SUMIFS([1]Покупка!U$15:U$54,[1]Покупка!$A$15:$A$54,$A201,[1]Покупка!$M$15:$M$54,$B201)</f>
        <v>0</v>
      </c>
      <c r="W201" s="39">
        <f>SUMIFS([1]Покупка!V$15:V$54,[1]Покупка!$A$15:$A$54,$A201,[1]Покупка!$M$15:$M$54,$B201)</f>
        <v>0</v>
      </c>
      <c r="X201" s="39">
        <f>SUMIFS([1]Покупка!W$15:W$54,[1]Покупка!$A$15:$A$54,$A201,[1]Покупка!$M$15:$M$54,$B201)</f>
        <v>0</v>
      </c>
      <c r="Y201" s="39">
        <f>SUMIFS([1]Покупка!X$15:X$54,[1]Покупка!$A$15:$A$54,$A201,[1]Покупка!$M$15:$M$54,$B201)</f>
        <v>0</v>
      </c>
      <c r="Z201" s="39">
        <f>SUMIFS([1]Покупка!Y$15:Y$54,[1]Покупка!$A$15:$A$54,$A201,[1]Покупка!$M$15:$M$54,$B201)</f>
        <v>0</v>
      </c>
      <c r="AA201" s="39">
        <f>SUMIFS([1]Покупка!Z$15:Z$54,[1]Покупка!$A$15:$A$54,$A201,[1]Покупка!$M$15:$M$54,$B201)</f>
        <v>0</v>
      </c>
      <c r="AB201" s="39">
        <f>SUMIFS([1]Покупка!AA$15:AA$54,[1]Покупка!$A$15:$A$54,$A201,[1]Покупка!$M$15:$M$54,$B201)</f>
        <v>0</v>
      </c>
      <c r="AC201" s="39">
        <f>SUMIFS([1]Покупка!AB$15:AB$54,[1]Покупка!$A$15:$A$54,$A201,[1]Покупка!$M$15:$M$54,$B201)</f>
        <v>0</v>
      </c>
      <c r="AD201" s="39">
        <f>SUMIFS([1]Покупка!AC$15:AC$54,[1]Покупка!$A$15:$A$54,$A201,[1]Покупка!$M$15:$M$54,$B201)</f>
        <v>0</v>
      </c>
      <c r="AE201" s="39">
        <f>SUMIFS([1]Покупка!AD$15:AD$54,[1]Покупка!$A$15:$A$54,$A201,[1]Покупка!$M$15:$M$54,$B201)</f>
        <v>0</v>
      </c>
      <c r="AF201" s="39">
        <f>SUMIFS([1]Покупка!AE$15:AE$54,[1]Покупка!$A$15:$A$54,$A201,[1]Покупка!$M$15:$M$54,$B201)</f>
        <v>0</v>
      </c>
      <c r="AG201" s="39">
        <f>SUMIFS([1]Покупка!AF$15:AF$54,[1]Покупка!$A$15:$A$54,$A201,[1]Покупка!$M$15:$M$54,$B201)</f>
        <v>0</v>
      </c>
      <c r="AH201" s="39">
        <f>SUMIFS([1]Покупка!AG$15:AG$54,[1]Покупка!$A$15:$A$54,$A201,[1]Покупка!$M$15:$M$54,$B201)</f>
        <v>0</v>
      </c>
      <c r="AI201" s="39">
        <f>SUMIFS([1]Покупка!AH$15:AH$54,[1]Покупка!$A$15:$A$54,$A201,[1]Покупка!$M$15:$M$54,$B201)</f>
        <v>0</v>
      </c>
      <c r="AJ201" s="39">
        <f>SUMIFS([1]Покупка!AI$15:AI$54,[1]Покупка!$A$15:$A$54,$A201,[1]Покупка!$M$15:$M$54,$B201)</f>
        <v>0</v>
      </c>
      <c r="AK201" s="39">
        <f>SUMIFS([1]Покупка!AJ$15:AJ$54,[1]Покупка!$A$15:$A$54,$A201,[1]Покупка!$M$15:$M$54,$B201)</f>
        <v>0</v>
      </c>
      <c r="AL201" s="39">
        <f>SUMIFS([1]Покупка!AK$15:AK$54,[1]Покупка!$A$15:$A$54,$A201,[1]Покупка!$M$15:$M$54,$B201)</f>
        <v>0</v>
      </c>
      <c r="AM201" s="39">
        <f>SUMIFS([1]Покупка!AL$15:AL$54,[1]Покупка!$A$15:$A$54,$A201,[1]Покупка!$M$15:$M$54,$B201)</f>
        <v>0</v>
      </c>
      <c r="AN201" s="39">
        <f t="shared" si="48"/>
        <v>0</v>
      </c>
      <c r="AO201" s="39">
        <f t="shared" si="49"/>
        <v>0</v>
      </c>
      <c r="AP201" s="39">
        <f t="shared" si="49"/>
        <v>0</v>
      </c>
      <c r="AQ201" s="39">
        <f t="shared" si="49"/>
        <v>0</v>
      </c>
      <c r="AR201" s="39">
        <f t="shared" si="49"/>
        <v>0</v>
      </c>
      <c r="AS201" s="39">
        <f t="shared" si="49"/>
        <v>0</v>
      </c>
      <c r="AT201" s="39">
        <f t="shared" si="49"/>
        <v>0</v>
      </c>
      <c r="AU201" s="39">
        <f t="shared" si="49"/>
        <v>0</v>
      </c>
      <c r="AV201" s="39">
        <f t="shared" si="49"/>
        <v>0</v>
      </c>
      <c r="AW201" s="39">
        <f t="shared" si="49"/>
        <v>0</v>
      </c>
      <c r="AX201" s="31"/>
      <c r="AY201" s="31"/>
      <c r="AZ201" s="31"/>
    </row>
    <row r="202" spans="1:53" ht="11.25" hidden="1" outlineLevel="1" x14ac:dyDescent="0.25">
      <c r="A202" s="23" t="str">
        <f t="shared" si="44"/>
        <v>2</v>
      </c>
      <c r="D202" s="1" t="s">
        <v>211</v>
      </c>
      <c r="L202" s="34" t="s">
        <v>212</v>
      </c>
      <c r="M202" s="44" t="s">
        <v>213</v>
      </c>
      <c r="N202" s="36" t="s">
        <v>16</v>
      </c>
      <c r="O202" s="49"/>
      <c r="P202" s="49"/>
      <c r="Q202" s="49"/>
      <c r="R202" s="39">
        <f t="shared" si="46"/>
        <v>0</v>
      </c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39">
        <f t="shared" si="45"/>
        <v>0</v>
      </c>
      <c r="AO202" s="39">
        <f t="shared" si="49"/>
        <v>0</v>
      </c>
      <c r="AP202" s="39">
        <f t="shared" si="49"/>
        <v>0</v>
      </c>
      <c r="AQ202" s="39">
        <f t="shared" si="49"/>
        <v>0</v>
      </c>
      <c r="AR202" s="39">
        <f t="shared" si="49"/>
        <v>0</v>
      </c>
      <c r="AS202" s="39">
        <f t="shared" si="49"/>
        <v>0</v>
      </c>
      <c r="AT202" s="39">
        <f t="shared" si="49"/>
        <v>0</v>
      </c>
      <c r="AU202" s="39">
        <f t="shared" si="49"/>
        <v>0</v>
      </c>
      <c r="AV202" s="39">
        <f t="shared" si="49"/>
        <v>0</v>
      </c>
      <c r="AW202" s="39">
        <f t="shared" si="49"/>
        <v>0</v>
      </c>
      <c r="AX202" s="31"/>
      <c r="AY202" s="31"/>
      <c r="AZ202" s="31"/>
    </row>
    <row r="203" spans="1:53" ht="11.25" hidden="1" outlineLevel="1" x14ac:dyDescent="0.25">
      <c r="A203" s="23" t="str">
        <f t="shared" si="44"/>
        <v>2</v>
      </c>
      <c r="D203" s="1" t="s">
        <v>214</v>
      </c>
      <c r="L203" s="34" t="s">
        <v>215</v>
      </c>
      <c r="M203" s="44" t="s">
        <v>216</v>
      </c>
      <c r="N203" s="36" t="s">
        <v>16</v>
      </c>
      <c r="O203" s="49"/>
      <c r="P203" s="49"/>
      <c r="Q203" s="49"/>
      <c r="R203" s="39">
        <f t="shared" si="46"/>
        <v>0</v>
      </c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  <c r="AL203" s="49"/>
      <c r="AM203" s="49"/>
      <c r="AN203" s="39">
        <f t="shared" si="45"/>
        <v>0</v>
      </c>
      <c r="AO203" s="39">
        <f t="shared" si="49"/>
        <v>0</v>
      </c>
      <c r="AP203" s="39">
        <f t="shared" si="49"/>
        <v>0</v>
      </c>
      <c r="AQ203" s="39">
        <f t="shared" si="49"/>
        <v>0</v>
      </c>
      <c r="AR203" s="39">
        <f t="shared" si="49"/>
        <v>0</v>
      </c>
      <c r="AS203" s="39">
        <f t="shared" si="49"/>
        <v>0</v>
      </c>
      <c r="AT203" s="39">
        <f t="shared" si="49"/>
        <v>0</v>
      </c>
      <c r="AU203" s="39">
        <f t="shared" si="49"/>
        <v>0</v>
      </c>
      <c r="AV203" s="39">
        <f t="shared" si="49"/>
        <v>0</v>
      </c>
      <c r="AW203" s="39">
        <f t="shared" si="49"/>
        <v>0</v>
      </c>
      <c r="AX203" s="31"/>
      <c r="AY203" s="31"/>
      <c r="AZ203" s="31"/>
    </row>
    <row r="204" spans="1:53" ht="11.25" hidden="1" outlineLevel="1" x14ac:dyDescent="0.25">
      <c r="A204" s="23" t="str">
        <f t="shared" si="44"/>
        <v>2</v>
      </c>
      <c r="B204" s="1" t="s">
        <v>217</v>
      </c>
      <c r="D204" s="1" t="s">
        <v>218</v>
      </c>
      <c r="L204" s="34" t="s">
        <v>219</v>
      </c>
      <c r="M204" s="44" t="s">
        <v>220</v>
      </c>
      <c r="N204" s="36" t="s">
        <v>16</v>
      </c>
      <c r="O204" s="39">
        <f>SUMIFS([1]Покупка!O$15:O$54,[1]Покупка!$A$15:$A$54,$A204,[1]Покупка!$M$15:$M$54,$B204)</f>
        <v>0</v>
      </c>
      <c r="P204" s="39">
        <f>SUMIFS([1]Покупка!P$15:P$54,[1]Покупка!$A$15:$A$54,$A204,[1]Покупка!$M$15:$M$54,$B204)</f>
        <v>0</v>
      </c>
      <c r="Q204" s="39">
        <f>SUMIFS([1]Покупка!Q$15:Q$54,[1]Покупка!$A$15:$A$54,$A204,[1]Покупка!$M$15:$M$54,$B204)</f>
        <v>0</v>
      </c>
      <c r="R204" s="39">
        <f t="shared" si="46"/>
        <v>0</v>
      </c>
      <c r="S204" s="39">
        <f>SUMIFS([1]Покупка!R$15:R$54,[1]Покупка!$A$15:$A$54,$A204,[1]Покупка!$M$15:$M$54,$B204)</f>
        <v>0</v>
      </c>
      <c r="T204" s="39">
        <f>SUMIFS([1]Покупка!S$15:S$54,[1]Покупка!$A$15:$A$54,$A204,[1]Покупка!$M$15:$M$54,$B204)</f>
        <v>0</v>
      </c>
      <c r="U204" s="39">
        <f>SUMIFS([1]Покупка!T$15:T$54,[1]Покупка!$A$15:$A$54,$A204,[1]Покупка!$M$15:$M$54,$B204)</f>
        <v>0</v>
      </c>
      <c r="V204" s="39">
        <f>SUMIFS([1]Покупка!U$15:U$54,[1]Покупка!$A$15:$A$54,$A204,[1]Покупка!$M$15:$M$54,$B204)</f>
        <v>0</v>
      </c>
      <c r="W204" s="39">
        <f>SUMIFS([1]Покупка!V$15:V$54,[1]Покупка!$A$15:$A$54,$A204,[1]Покупка!$M$15:$M$54,$B204)</f>
        <v>0</v>
      </c>
      <c r="X204" s="39">
        <f>SUMIFS([1]Покупка!W$15:W$54,[1]Покупка!$A$15:$A$54,$A204,[1]Покупка!$M$15:$M$54,$B204)</f>
        <v>0</v>
      </c>
      <c r="Y204" s="39">
        <f>SUMIFS([1]Покупка!X$15:X$54,[1]Покупка!$A$15:$A$54,$A204,[1]Покупка!$M$15:$M$54,$B204)</f>
        <v>0</v>
      </c>
      <c r="Z204" s="39">
        <f>SUMIFS([1]Покупка!Y$15:Y$54,[1]Покупка!$A$15:$A$54,$A204,[1]Покупка!$M$15:$M$54,$B204)</f>
        <v>0</v>
      </c>
      <c r="AA204" s="39">
        <f>SUMIFS([1]Покупка!Z$15:Z$54,[1]Покупка!$A$15:$A$54,$A204,[1]Покупка!$M$15:$M$54,$B204)</f>
        <v>0</v>
      </c>
      <c r="AB204" s="39">
        <f>SUMIFS([1]Покупка!AA$15:AA$54,[1]Покупка!$A$15:$A$54,$A204,[1]Покупка!$M$15:$M$54,$B204)</f>
        <v>0</v>
      </c>
      <c r="AC204" s="39">
        <f>SUMIFS([1]Покупка!AB$15:AB$54,[1]Покупка!$A$15:$A$54,$A204,[1]Покупка!$M$15:$M$54,$B204)</f>
        <v>0</v>
      </c>
      <c r="AD204" s="39">
        <f>SUMIFS([1]Покупка!AC$15:AC$54,[1]Покупка!$A$15:$A$54,$A204,[1]Покупка!$M$15:$M$54,$B204)</f>
        <v>0</v>
      </c>
      <c r="AE204" s="39">
        <f>SUMIFS([1]Покупка!AD$15:AD$54,[1]Покупка!$A$15:$A$54,$A204,[1]Покупка!$M$15:$M$54,$B204)</f>
        <v>0</v>
      </c>
      <c r="AF204" s="39">
        <f>SUMIFS([1]Покупка!AE$15:AE$54,[1]Покупка!$A$15:$A$54,$A204,[1]Покупка!$M$15:$M$54,$B204)</f>
        <v>0</v>
      </c>
      <c r="AG204" s="39">
        <f>SUMIFS([1]Покупка!AF$15:AF$54,[1]Покупка!$A$15:$A$54,$A204,[1]Покупка!$M$15:$M$54,$B204)</f>
        <v>0</v>
      </c>
      <c r="AH204" s="39">
        <f>SUMIFS([1]Покупка!AG$15:AG$54,[1]Покупка!$A$15:$A$54,$A204,[1]Покупка!$M$15:$M$54,$B204)</f>
        <v>0</v>
      </c>
      <c r="AI204" s="39">
        <f>SUMIFS([1]Покупка!AH$15:AH$54,[1]Покупка!$A$15:$A$54,$A204,[1]Покупка!$M$15:$M$54,$B204)</f>
        <v>0</v>
      </c>
      <c r="AJ204" s="39">
        <f>SUMIFS([1]Покупка!AI$15:AI$54,[1]Покупка!$A$15:$A$54,$A204,[1]Покупка!$M$15:$M$54,$B204)</f>
        <v>0</v>
      </c>
      <c r="AK204" s="39">
        <f>SUMIFS([1]Покупка!AJ$15:AJ$54,[1]Покупка!$A$15:$A$54,$A204,[1]Покупка!$M$15:$M$54,$B204)</f>
        <v>0</v>
      </c>
      <c r="AL204" s="39">
        <f>SUMIFS([1]Покупка!AK$15:AK$54,[1]Покупка!$A$15:$A$54,$A204,[1]Покупка!$M$15:$M$54,$B204)</f>
        <v>0</v>
      </c>
      <c r="AM204" s="39">
        <f>SUMIFS([1]Покупка!AL$15:AL$54,[1]Покупка!$A$15:$A$54,$A204,[1]Покупка!$M$15:$M$54,$B204)</f>
        <v>0</v>
      </c>
      <c r="AN204" s="39">
        <f>IF(S204=0,0,(AD204-S204)/S204*100)</f>
        <v>0</v>
      </c>
      <c r="AO204" s="39">
        <f t="shared" si="49"/>
        <v>0</v>
      </c>
      <c r="AP204" s="39">
        <f t="shared" si="49"/>
        <v>0</v>
      </c>
      <c r="AQ204" s="39">
        <f t="shared" si="49"/>
        <v>0</v>
      </c>
      <c r="AR204" s="39">
        <f t="shared" si="49"/>
        <v>0</v>
      </c>
      <c r="AS204" s="39">
        <f t="shared" si="49"/>
        <v>0</v>
      </c>
      <c r="AT204" s="39">
        <f t="shared" si="49"/>
        <v>0</v>
      </c>
      <c r="AU204" s="39">
        <f t="shared" si="49"/>
        <v>0</v>
      </c>
      <c r="AV204" s="39">
        <f t="shared" si="49"/>
        <v>0</v>
      </c>
      <c r="AW204" s="39">
        <f t="shared" si="49"/>
        <v>0</v>
      </c>
      <c r="AX204" s="31"/>
      <c r="AY204" s="31"/>
      <c r="AZ204" s="31"/>
    </row>
    <row r="205" spans="1:53" ht="11.25" hidden="1" outlineLevel="1" x14ac:dyDescent="0.25">
      <c r="A205" s="23" t="str">
        <f t="shared" si="44"/>
        <v>2</v>
      </c>
      <c r="B205" s="1" t="s">
        <v>221</v>
      </c>
      <c r="D205" s="1" t="s">
        <v>222</v>
      </c>
      <c r="L205" s="34" t="s">
        <v>223</v>
      </c>
      <c r="M205" s="44" t="s">
        <v>224</v>
      </c>
      <c r="N205" s="36" t="s">
        <v>16</v>
      </c>
      <c r="O205" s="39">
        <f>SUMIFS([1]Покупка!O$15:O$54,[1]Покупка!$A$15:$A$54,$A205,[1]Покупка!$M$15:$M$54,$B205)</f>
        <v>0</v>
      </c>
      <c r="P205" s="39">
        <f>SUMIFS([1]Покупка!P$15:P$54,[1]Покупка!$A$15:$A$54,$A205,[1]Покупка!$M$15:$M$54,$B205)</f>
        <v>0</v>
      </c>
      <c r="Q205" s="39">
        <f>SUMIFS([1]Покупка!Q$15:Q$54,[1]Покупка!$A$15:$A$54,$A205,[1]Покупка!$M$15:$M$54,$B205)</f>
        <v>0</v>
      </c>
      <c r="R205" s="39">
        <f t="shared" si="46"/>
        <v>0</v>
      </c>
      <c r="S205" s="39">
        <f>SUMIFS([1]Покупка!R$15:R$54,[1]Покупка!$A$15:$A$54,$A205,[1]Покупка!$M$15:$M$54,$B205)</f>
        <v>0</v>
      </c>
      <c r="T205" s="39">
        <f>SUMIFS([1]Покупка!S$15:S$54,[1]Покупка!$A$15:$A$54,$A205,[1]Покупка!$M$15:$M$54,$B205)</f>
        <v>0</v>
      </c>
      <c r="U205" s="39">
        <f>SUMIFS([1]Покупка!T$15:T$54,[1]Покупка!$A$15:$A$54,$A205,[1]Покупка!$M$15:$M$54,$B205)</f>
        <v>0</v>
      </c>
      <c r="V205" s="39">
        <f>SUMIFS([1]Покупка!U$15:U$54,[1]Покупка!$A$15:$A$54,$A205,[1]Покупка!$M$15:$M$54,$B205)</f>
        <v>0</v>
      </c>
      <c r="W205" s="39">
        <f>SUMIFS([1]Покупка!V$15:V$54,[1]Покупка!$A$15:$A$54,$A205,[1]Покупка!$M$15:$M$54,$B205)</f>
        <v>0</v>
      </c>
      <c r="X205" s="39">
        <f>SUMIFS([1]Покупка!W$15:W$54,[1]Покупка!$A$15:$A$54,$A205,[1]Покупка!$M$15:$M$54,$B205)</f>
        <v>0</v>
      </c>
      <c r="Y205" s="39">
        <f>SUMIFS([1]Покупка!X$15:X$54,[1]Покупка!$A$15:$A$54,$A205,[1]Покупка!$M$15:$M$54,$B205)</f>
        <v>0</v>
      </c>
      <c r="Z205" s="39">
        <f>SUMIFS([1]Покупка!Y$15:Y$54,[1]Покупка!$A$15:$A$54,$A205,[1]Покупка!$M$15:$M$54,$B205)</f>
        <v>0</v>
      </c>
      <c r="AA205" s="39">
        <f>SUMIFS([1]Покупка!Z$15:Z$54,[1]Покупка!$A$15:$A$54,$A205,[1]Покупка!$M$15:$M$54,$B205)</f>
        <v>0</v>
      </c>
      <c r="AB205" s="39">
        <f>SUMIFS([1]Покупка!AA$15:AA$54,[1]Покупка!$A$15:$A$54,$A205,[1]Покупка!$M$15:$M$54,$B205)</f>
        <v>0</v>
      </c>
      <c r="AC205" s="39">
        <f>SUMIFS([1]Покупка!AB$15:AB$54,[1]Покупка!$A$15:$A$54,$A205,[1]Покупка!$M$15:$M$54,$B205)</f>
        <v>0</v>
      </c>
      <c r="AD205" s="39">
        <f>SUMIFS([1]Покупка!AC$15:AC$54,[1]Покупка!$A$15:$A$54,$A205,[1]Покупка!$M$15:$M$54,$B205)</f>
        <v>0</v>
      </c>
      <c r="AE205" s="39">
        <f>SUMIFS([1]Покупка!AD$15:AD$54,[1]Покупка!$A$15:$A$54,$A205,[1]Покупка!$M$15:$M$54,$B205)</f>
        <v>0</v>
      </c>
      <c r="AF205" s="39">
        <f>SUMIFS([1]Покупка!AE$15:AE$54,[1]Покупка!$A$15:$A$54,$A205,[1]Покупка!$M$15:$M$54,$B205)</f>
        <v>0</v>
      </c>
      <c r="AG205" s="39">
        <f>SUMIFS([1]Покупка!AF$15:AF$54,[1]Покупка!$A$15:$A$54,$A205,[1]Покупка!$M$15:$M$54,$B205)</f>
        <v>0</v>
      </c>
      <c r="AH205" s="39">
        <f>SUMIFS([1]Покупка!AG$15:AG$54,[1]Покупка!$A$15:$A$54,$A205,[1]Покупка!$M$15:$M$54,$B205)</f>
        <v>0</v>
      </c>
      <c r="AI205" s="39">
        <f>SUMIFS([1]Покупка!AH$15:AH$54,[1]Покупка!$A$15:$A$54,$A205,[1]Покупка!$M$15:$M$54,$B205)</f>
        <v>0</v>
      </c>
      <c r="AJ205" s="39">
        <f>SUMIFS([1]Покупка!AI$15:AI$54,[1]Покупка!$A$15:$A$54,$A205,[1]Покупка!$M$15:$M$54,$B205)</f>
        <v>0</v>
      </c>
      <c r="AK205" s="39">
        <f>SUMIFS([1]Покупка!AJ$15:AJ$54,[1]Покупка!$A$15:$A$54,$A205,[1]Покупка!$M$15:$M$54,$B205)</f>
        <v>0</v>
      </c>
      <c r="AL205" s="39">
        <f>SUMIFS([1]Покупка!AK$15:AK$54,[1]Покупка!$A$15:$A$54,$A205,[1]Покупка!$M$15:$M$54,$B205)</f>
        <v>0</v>
      </c>
      <c r="AM205" s="39">
        <f>SUMIFS([1]Покупка!AL$15:AL$54,[1]Покупка!$A$15:$A$54,$A205,[1]Покупка!$M$15:$M$54,$B205)</f>
        <v>0</v>
      </c>
      <c r="AN205" s="39">
        <f>IF(S205=0,0,(AD205-S205)/S205*100)</f>
        <v>0</v>
      </c>
      <c r="AO205" s="39">
        <f t="shared" si="49"/>
        <v>0</v>
      </c>
      <c r="AP205" s="39">
        <f t="shared" si="49"/>
        <v>0</v>
      </c>
      <c r="AQ205" s="39">
        <f t="shared" si="49"/>
        <v>0</v>
      </c>
      <c r="AR205" s="39">
        <f t="shared" si="49"/>
        <v>0</v>
      </c>
      <c r="AS205" s="39">
        <f t="shared" si="49"/>
        <v>0</v>
      </c>
      <c r="AT205" s="39">
        <f t="shared" si="49"/>
        <v>0</v>
      </c>
      <c r="AU205" s="39">
        <f t="shared" si="49"/>
        <v>0</v>
      </c>
      <c r="AV205" s="39">
        <f t="shared" si="49"/>
        <v>0</v>
      </c>
      <c r="AW205" s="39">
        <f t="shared" si="49"/>
        <v>0</v>
      </c>
      <c r="AX205" s="31"/>
      <c r="AY205" s="31"/>
      <c r="AZ205" s="31"/>
    </row>
    <row r="206" spans="1:53" ht="11.25" hidden="1" outlineLevel="1" x14ac:dyDescent="0.25">
      <c r="A206" s="23" t="str">
        <f t="shared" si="44"/>
        <v>2</v>
      </c>
      <c r="B206" s="1" t="s">
        <v>225</v>
      </c>
      <c r="D206" s="1" t="s">
        <v>226</v>
      </c>
      <c r="L206" s="34" t="s">
        <v>227</v>
      </c>
      <c r="M206" s="44" t="s">
        <v>228</v>
      </c>
      <c r="N206" s="36" t="s">
        <v>16</v>
      </c>
      <c r="O206" s="39">
        <f>SUMIFS([1]Покупка!O$15:O$54,[1]Покупка!$A$15:$A$54,$A206,[1]Покупка!$M$15:$M$54,$B206)</f>
        <v>0</v>
      </c>
      <c r="P206" s="39">
        <f>SUMIFS([1]Покупка!P$15:P$54,[1]Покупка!$A$15:$A$54,$A206,[1]Покупка!$M$15:$M$54,$B206)</f>
        <v>0</v>
      </c>
      <c r="Q206" s="39">
        <f>SUMIFS([1]Покупка!Q$15:Q$54,[1]Покупка!$A$15:$A$54,$A206,[1]Покупка!$M$15:$M$54,$B206)</f>
        <v>0</v>
      </c>
      <c r="R206" s="39">
        <f t="shared" si="46"/>
        <v>0</v>
      </c>
      <c r="S206" s="39">
        <f>SUMIFS([1]Покупка!R$15:R$54,[1]Покупка!$A$15:$A$54,$A206,[1]Покупка!$M$15:$M$54,$B206)</f>
        <v>0</v>
      </c>
      <c r="T206" s="39">
        <f>SUMIFS([1]Покупка!S$15:S$54,[1]Покупка!$A$15:$A$54,$A206,[1]Покупка!$M$15:$M$54,$B206)</f>
        <v>0</v>
      </c>
      <c r="U206" s="39">
        <f>SUMIFS([1]Покупка!T$15:T$54,[1]Покупка!$A$15:$A$54,$A206,[1]Покупка!$M$15:$M$54,$B206)</f>
        <v>0</v>
      </c>
      <c r="V206" s="39">
        <f>SUMIFS([1]Покупка!U$15:U$54,[1]Покупка!$A$15:$A$54,$A206,[1]Покупка!$M$15:$M$54,$B206)</f>
        <v>0</v>
      </c>
      <c r="W206" s="39">
        <f>SUMIFS([1]Покупка!V$15:V$54,[1]Покупка!$A$15:$A$54,$A206,[1]Покупка!$M$15:$M$54,$B206)</f>
        <v>0</v>
      </c>
      <c r="X206" s="39">
        <f>SUMIFS([1]Покупка!W$15:W$54,[1]Покупка!$A$15:$A$54,$A206,[1]Покупка!$M$15:$M$54,$B206)</f>
        <v>0</v>
      </c>
      <c r="Y206" s="39">
        <f>SUMIFS([1]Покупка!X$15:X$54,[1]Покупка!$A$15:$A$54,$A206,[1]Покупка!$M$15:$M$54,$B206)</f>
        <v>0</v>
      </c>
      <c r="Z206" s="39">
        <f>SUMIFS([1]Покупка!Y$15:Y$54,[1]Покупка!$A$15:$A$54,$A206,[1]Покупка!$M$15:$M$54,$B206)</f>
        <v>0</v>
      </c>
      <c r="AA206" s="39">
        <f>SUMIFS([1]Покупка!Z$15:Z$54,[1]Покупка!$A$15:$A$54,$A206,[1]Покупка!$M$15:$M$54,$B206)</f>
        <v>0</v>
      </c>
      <c r="AB206" s="39">
        <f>SUMIFS([1]Покупка!AA$15:AA$54,[1]Покупка!$A$15:$A$54,$A206,[1]Покупка!$M$15:$M$54,$B206)</f>
        <v>0</v>
      </c>
      <c r="AC206" s="39">
        <f>SUMIFS([1]Покупка!AB$15:AB$54,[1]Покупка!$A$15:$A$54,$A206,[1]Покупка!$M$15:$M$54,$B206)</f>
        <v>0</v>
      </c>
      <c r="AD206" s="39">
        <f>SUMIFS([1]Покупка!AC$15:AC$54,[1]Покупка!$A$15:$A$54,$A206,[1]Покупка!$M$15:$M$54,$B206)</f>
        <v>0</v>
      </c>
      <c r="AE206" s="39">
        <f>SUMIFS([1]Покупка!AD$15:AD$54,[1]Покупка!$A$15:$A$54,$A206,[1]Покупка!$M$15:$M$54,$B206)</f>
        <v>0</v>
      </c>
      <c r="AF206" s="39">
        <f>SUMIFS([1]Покупка!AE$15:AE$54,[1]Покупка!$A$15:$A$54,$A206,[1]Покупка!$M$15:$M$54,$B206)</f>
        <v>0</v>
      </c>
      <c r="AG206" s="39">
        <f>SUMIFS([1]Покупка!AF$15:AF$54,[1]Покупка!$A$15:$A$54,$A206,[1]Покупка!$M$15:$M$54,$B206)</f>
        <v>0</v>
      </c>
      <c r="AH206" s="39">
        <f>SUMIFS([1]Покупка!AG$15:AG$54,[1]Покупка!$A$15:$A$54,$A206,[1]Покупка!$M$15:$M$54,$B206)</f>
        <v>0</v>
      </c>
      <c r="AI206" s="39">
        <f>SUMIFS([1]Покупка!AH$15:AH$54,[1]Покупка!$A$15:$A$54,$A206,[1]Покупка!$M$15:$M$54,$B206)</f>
        <v>0</v>
      </c>
      <c r="AJ206" s="39">
        <f>SUMIFS([1]Покупка!AI$15:AI$54,[1]Покупка!$A$15:$A$54,$A206,[1]Покупка!$M$15:$M$54,$B206)</f>
        <v>0</v>
      </c>
      <c r="AK206" s="39">
        <f>SUMIFS([1]Покупка!AJ$15:AJ$54,[1]Покупка!$A$15:$A$54,$A206,[1]Покупка!$M$15:$M$54,$B206)</f>
        <v>0</v>
      </c>
      <c r="AL206" s="39">
        <f>SUMIFS([1]Покупка!AK$15:AK$54,[1]Покупка!$A$15:$A$54,$A206,[1]Покупка!$M$15:$M$54,$B206)</f>
        <v>0</v>
      </c>
      <c r="AM206" s="39">
        <f>SUMIFS([1]Покупка!AL$15:AL$54,[1]Покупка!$A$15:$A$54,$A206,[1]Покупка!$M$15:$M$54,$B206)</f>
        <v>0</v>
      </c>
      <c r="AN206" s="39">
        <f>IF(S206=0,0,(AD206-S206)/S206*100)</f>
        <v>0</v>
      </c>
      <c r="AO206" s="39">
        <f t="shared" si="49"/>
        <v>0</v>
      </c>
      <c r="AP206" s="39">
        <f t="shared" si="49"/>
        <v>0</v>
      </c>
      <c r="AQ206" s="39">
        <f t="shared" si="49"/>
        <v>0</v>
      </c>
      <c r="AR206" s="39">
        <f t="shared" si="49"/>
        <v>0</v>
      </c>
      <c r="AS206" s="39">
        <f t="shared" si="49"/>
        <v>0</v>
      </c>
      <c r="AT206" s="39">
        <f t="shared" si="49"/>
        <v>0</v>
      </c>
      <c r="AU206" s="39">
        <f t="shared" si="49"/>
        <v>0</v>
      </c>
      <c r="AV206" s="39">
        <f t="shared" si="49"/>
        <v>0</v>
      </c>
      <c r="AW206" s="39">
        <f t="shared" si="49"/>
        <v>0</v>
      </c>
      <c r="AX206" s="31"/>
      <c r="AY206" s="31"/>
      <c r="AZ206" s="31"/>
    </row>
    <row r="207" spans="1:53" ht="11.25" hidden="1" outlineLevel="1" x14ac:dyDescent="0.25">
      <c r="A207" s="23" t="str">
        <f t="shared" si="44"/>
        <v>2</v>
      </c>
      <c r="D207" s="1" t="s">
        <v>229</v>
      </c>
      <c r="L207" s="34" t="s">
        <v>230</v>
      </c>
      <c r="M207" s="35" t="s">
        <v>231</v>
      </c>
      <c r="N207" s="71" t="s">
        <v>16</v>
      </c>
      <c r="O207" s="39">
        <f>SUMIFS([1]Реагенты!O$15:O$24,[1]Реагенты!$A$15:$A$24,$A207,[1]Реагенты!$M$15:$M$24,"Всего по тарифу")</f>
        <v>0</v>
      </c>
      <c r="P207" s="39">
        <f>SUMIFS([1]Реагенты!P$15:P$24,[1]Реагенты!$A$15:$A$24,$A207,[1]Реагенты!$M$15:$M$24,"Всего по тарифу")</f>
        <v>0</v>
      </c>
      <c r="Q207" s="39">
        <f>SUMIFS([1]Реагенты!Q$15:Q$24,[1]Реагенты!$A$15:$A$24,$A207,[1]Реагенты!$M$15:$M$24,"Всего по тарифу")</f>
        <v>0</v>
      </c>
      <c r="R207" s="39">
        <f t="shared" si="46"/>
        <v>0</v>
      </c>
      <c r="S207" s="39">
        <f>SUMIFS([1]Реагенты!R$15:R$24,[1]Реагенты!$A$15:$A$24,$A207,[1]Реагенты!$M$15:$M$24,"Всего по тарифу")</f>
        <v>0</v>
      </c>
      <c r="T207" s="39">
        <f>SUMIFS([1]Реагенты!S$15:S$24,[1]Реагенты!$A$15:$A$24,$A207,[1]Реагенты!$M$15:$M$24,"Всего по тарифу")</f>
        <v>0</v>
      </c>
      <c r="U207" s="39">
        <f>SUMIFS([1]Реагенты!T$15:T$24,[1]Реагенты!$A$15:$A$24,$A207,[1]Реагенты!$M$15:$M$24,"Всего по тарифу")</f>
        <v>0</v>
      </c>
      <c r="V207" s="39">
        <f>SUMIFS([1]Реагенты!U$15:U$24,[1]Реагенты!$A$15:$A$24,$A207,[1]Реагенты!$M$15:$M$24,"Всего по тарифу")</f>
        <v>0</v>
      </c>
      <c r="W207" s="39">
        <f>SUMIFS([1]Реагенты!V$15:V$24,[1]Реагенты!$A$15:$A$24,$A207,[1]Реагенты!$M$15:$M$24,"Всего по тарифу")</f>
        <v>0</v>
      </c>
      <c r="X207" s="39">
        <f>SUMIFS([1]Реагенты!W$15:W$24,[1]Реагенты!$A$15:$A$24,$A207,[1]Реагенты!$M$15:$M$24,"Всего по тарифу")</f>
        <v>0</v>
      </c>
      <c r="Y207" s="39">
        <f>SUMIFS([1]Реагенты!X$15:X$24,[1]Реагенты!$A$15:$A$24,$A207,[1]Реагенты!$M$15:$M$24,"Всего по тарифу")</f>
        <v>0</v>
      </c>
      <c r="Z207" s="39">
        <f>SUMIFS([1]Реагенты!Y$15:Y$24,[1]Реагенты!$A$15:$A$24,$A207,[1]Реагенты!$M$15:$M$24,"Всего по тарифу")</f>
        <v>0</v>
      </c>
      <c r="AA207" s="39">
        <f>SUMIFS([1]Реагенты!Z$15:Z$24,[1]Реагенты!$A$15:$A$24,$A207,[1]Реагенты!$M$15:$M$24,"Всего по тарифу")</f>
        <v>0</v>
      </c>
      <c r="AB207" s="39">
        <f>SUMIFS([1]Реагенты!AA$15:AA$24,[1]Реагенты!$A$15:$A$24,$A207,[1]Реагенты!$M$15:$M$24,"Всего по тарифу")</f>
        <v>0</v>
      </c>
      <c r="AC207" s="39">
        <f>SUMIFS([1]Реагенты!AB$15:AB$24,[1]Реагенты!$A$15:$A$24,$A207,[1]Реагенты!$M$15:$M$24,"Всего по тарифу")</f>
        <v>0</v>
      </c>
      <c r="AD207" s="39">
        <f>SUMIFS([1]Реагенты!AC$15:AC$24,[1]Реагенты!$A$15:$A$24,$A207,[1]Реагенты!$M$15:$M$24,"Всего по тарифу")</f>
        <v>0</v>
      </c>
      <c r="AE207" s="39">
        <f>SUMIFS([1]Реагенты!AD$15:AD$24,[1]Реагенты!$A$15:$A$24,$A207,[1]Реагенты!$M$15:$M$24,"Всего по тарифу")</f>
        <v>0</v>
      </c>
      <c r="AF207" s="39">
        <f>SUMIFS([1]Реагенты!AE$15:AE$24,[1]Реагенты!$A$15:$A$24,$A207,[1]Реагенты!$M$15:$M$24,"Всего по тарифу")</f>
        <v>0</v>
      </c>
      <c r="AG207" s="39">
        <f>SUMIFS([1]Реагенты!AF$15:AF$24,[1]Реагенты!$A$15:$A$24,$A207,[1]Реагенты!$M$15:$M$24,"Всего по тарифу")</f>
        <v>0</v>
      </c>
      <c r="AH207" s="39">
        <f>SUMIFS([1]Реагенты!AG$15:AG$24,[1]Реагенты!$A$15:$A$24,$A207,[1]Реагенты!$M$15:$M$24,"Всего по тарифу")</f>
        <v>0</v>
      </c>
      <c r="AI207" s="39">
        <f>SUMIFS([1]Реагенты!AH$15:AH$24,[1]Реагенты!$A$15:$A$24,$A207,[1]Реагенты!$M$15:$M$24,"Всего по тарифу")</f>
        <v>0</v>
      </c>
      <c r="AJ207" s="39">
        <f>SUMIFS([1]Реагенты!AI$15:AI$24,[1]Реагенты!$A$15:$A$24,$A207,[1]Реагенты!$M$15:$M$24,"Всего по тарифу")</f>
        <v>0</v>
      </c>
      <c r="AK207" s="39">
        <f>SUMIFS([1]Реагенты!AJ$15:AJ$24,[1]Реагенты!$A$15:$A$24,$A207,[1]Реагенты!$M$15:$M$24,"Всего по тарифу")</f>
        <v>0</v>
      </c>
      <c r="AL207" s="39">
        <f>SUMIFS([1]Реагенты!AK$15:AK$24,[1]Реагенты!$A$15:$A$24,$A207,[1]Реагенты!$M$15:$M$24,"Всего по тарифу")</f>
        <v>0</v>
      </c>
      <c r="AM207" s="39">
        <f>SUMIFS([1]Реагенты!AL$15:AL$24,[1]Реагенты!$A$15:$A$24,$A207,[1]Реагенты!$M$15:$M$24,"Всего по тарифу")</f>
        <v>0</v>
      </c>
      <c r="AN207" s="39">
        <f>IF(S207=0,0,(AD207-S207)/S207*100)</f>
        <v>0</v>
      </c>
      <c r="AO207" s="39">
        <f t="shared" si="49"/>
        <v>0</v>
      </c>
      <c r="AP207" s="39">
        <f t="shared" si="49"/>
        <v>0</v>
      </c>
      <c r="AQ207" s="39">
        <f t="shared" si="49"/>
        <v>0</v>
      </c>
      <c r="AR207" s="39">
        <f t="shared" si="49"/>
        <v>0</v>
      </c>
      <c r="AS207" s="39">
        <f t="shared" si="49"/>
        <v>0</v>
      </c>
      <c r="AT207" s="39">
        <f t="shared" si="49"/>
        <v>0</v>
      </c>
      <c r="AU207" s="39">
        <f t="shared" si="49"/>
        <v>0</v>
      </c>
      <c r="AV207" s="39">
        <f t="shared" si="49"/>
        <v>0</v>
      </c>
      <c r="AW207" s="39">
        <f t="shared" si="49"/>
        <v>0</v>
      </c>
      <c r="AX207" s="31"/>
      <c r="AY207" s="31"/>
      <c r="AZ207" s="31"/>
    </row>
    <row r="208" spans="1:53" s="56" customFormat="1" ht="11.25" outlineLevel="1" x14ac:dyDescent="0.25">
      <c r="A208" s="23" t="str">
        <f t="shared" si="44"/>
        <v>2</v>
      </c>
      <c r="C208" s="1"/>
      <c r="D208" s="1" t="s">
        <v>232</v>
      </c>
      <c r="L208" s="57" t="s">
        <v>233</v>
      </c>
      <c r="M208" s="58" t="s">
        <v>234</v>
      </c>
      <c r="N208" s="59" t="s">
        <v>16</v>
      </c>
      <c r="O208" s="29">
        <f>SUM(O209:O217)</f>
        <v>19.7</v>
      </c>
      <c r="P208" s="29">
        <f t="shared" ref="P208:AM208" si="51">SUM(P209:P217)</f>
        <v>21.6</v>
      </c>
      <c r="Q208" s="29">
        <f t="shared" si="51"/>
        <v>19.501626529919587</v>
      </c>
      <c r="R208" s="29">
        <f t="shared" si="46"/>
        <v>-2.0983734700804142</v>
      </c>
      <c r="S208" s="29">
        <f t="shared" si="51"/>
        <v>20.178899075666394</v>
      </c>
      <c r="T208" s="60">
        <f t="shared" si="51"/>
        <v>21.69</v>
      </c>
      <c r="U208" s="29">
        <f t="shared" si="51"/>
        <v>22.78</v>
      </c>
      <c r="V208" s="29">
        <f t="shared" si="51"/>
        <v>23.92</v>
      </c>
      <c r="W208" s="29">
        <f t="shared" si="51"/>
        <v>25.11</v>
      </c>
      <c r="X208" s="29">
        <f t="shared" si="51"/>
        <v>26.37</v>
      </c>
      <c r="Y208" s="29">
        <f t="shared" si="51"/>
        <v>0</v>
      </c>
      <c r="Z208" s="29">
        <f t="shared" si="51"/>
        <v>0</v>
      </c>
      <c r="AA208" s="29">
        <f t="shared" si="51"/>
        <v>0</v>
      </c>
      <c r="AB208" s="29">
        <f t="shared" si="51"/>
        <v>0</v>
      </c>
      <c r="AC208" s="29">
        <f t="shared" si="51"/>
        <v>0</v>
      </c>
      <c r="AD208" s="60">
        <f t="shared" si="51"/>
        <v>20.408208043844976</v>
      </c>
      <c r="AE208" s="29">
        <f t="shared" si="51"/>
        <v>22.320531033672552</v>
      </c>
      <c r="AF208" s="29">
        <f t="shared" si="51"/>
        <v>23.170202147077557</v>
      </c>
      <c r="AG208" s="29">
        <f t="shared" si="51"/>
        <v>23.468859906413826</v>
      </c>
      <c r="AH208" s="29">
        <f t="shared" si="51"/>
        <v>24.237619763767157</v>
      </c>
      <c r="AI208" s="29">
        <f t="shared" si="51"/>
        <v>0</v>
      </c>
      <c r="AJ208" s="29">
        <f t="shared" si="51"/>
        <v>0</v>
      </c>
      <c r="AK208" s="29">
        <f t="shared" si="51"/>
        <v>0</v>
      </c>
      <c r="AL208" s="29">
        <f t="shared" si="51"/>
        <v>0</v>
      </c>
      <c r="AM208" s="29">
        <f t="shared" si="51"/>
        <v>0</v>
      </c>
      <c r="AN208" s="29">
        <f t="shared" si="45"/>
        <v>1.1363799745403578</v>
      </c>
      <c r="AO208" s="29">
        <f t="shared" si="49"/>
        <v>9.370362090190099</v>
      </c>
      <c r="AP208" s="29">
        <f t="shared" si="49"/>
        <v>3.8066796534688132</v>
      </c>
      <c r="AQ208" s="29">
        <f t="shared" si="49"/>
        <v>1.2889734730861571</v>
      </c>
      <c r="AR208" s="29">
        <f t="shared" si="49"/>
        <v>3.2756591518245655</v>
      </c>
      <c r="AS208" s="29">
        <f t="shared" si="49"/>
        <v>-100</v>
      </c>
      <c r="AT208" s="29">
        <f t="shared" si="49"/>
        <v>0</v>
      </c>
      <c r="AU208" s="29">
        <f t="shared" si="49"/>
        <v>0</v>
      </c>
      <c r="AV208" s="29">
        <f t="shared" si="49"/>
        <v>0</v>
      </c>
      <c r="AW208" s="29">
        <f t="shared" si="49"/>
        <v>0</v>
      </c>
      <c r="AX208" s="43"/>
      <c r="AY208" s="43"/>
      <c r="AZ208" s="43"/>
    </row>
    <row r="209" spans="1:52" ht="11.25" hidden="1" outlineLevel="1" x14ac:dyDescent="0.25">
      <c r="A209" s="23" t="str">
        <f t="shared" ref="A209:A269" si="52">A208</f>
        <v>2</v>
      </c>
      <c r="B209" s="1" t="s">
        <v>235</v>
      </c>
      <c r="D209" s="1" t="s">
        <v>236</v>
      </c>
      <c r="L209" s="34" t="s">
        <v>237</v>
      </c>
      <c r="M209" s="44" t="s">
        <v>238</v>
      </c>
      <c r="N209" s="36" t="s">
        <v>16</v>
      </c>
      <c r="O209" s="39">
        <f>SUMIFS([1]Налоги!O$15:O$42,[1]Налоги!$A$15:$A$42,$A209,[1]Налоги!$M$15:$M$42,$B209)</f>
        <v>0</v>
      </c>
      <c r="P209" s="39">
        <f>SUMIFS([1]Налоги!P$15:P$42,[1]Налоги!$A$15:$A$42,$A209,[1]Налоги!$M$15:$M$42,$B209)</f>
        <v>0</v>
      </c>
      <c r="Q209" s="39">
        <f>SUMIFS([1]Налоги!Q$15:Q$42,[1]Налоги!$A$15:$A$42,$A209,[1]Налоги!$M$15:$M$42,$B209)</f>
        <v>0</v>
      </c>
      <c r="R209" s="39">
        <f t="shared" si="46"/>
        <v>0</v>
      </c>
      <c r="S209" s="39">
        <f>SUMIFS([1]Налоги!R$15:R$42,[1]Налоги!$A$15:$A$42,$A209,[1]Налоги!$M$15:$M$42,$B209)</f>
        <v>0</v>
      </c>
      <c r="T209" s="39">
        <f>SUMIFS([1]Налоги!S$15:S$42,[1]Налоги!$A$15:$A$42,$A209,[1]Налоги!$M$15:$M$42,$B209)</f>
        <v>0</v>
      </c>
      <c r="U209" s="39">
        <f>SUMIFS([1]Налоги!T$15:T$42,[1]Налоги!$A$15:$A$42,$A209,[1]Налоги!$M$15:$M$42,$B209)</f>
        <v>0</v>
      </c>
      <c r="V209" s="39">
        <f>SUMIFS([1]Налоги!U$15:U$42,[1]Налоги!$A$15:$A$42,$A209,[1]Налоги!$M$15:$M$42,$B209)</f>
        <v>0</v>
      </c>
      <c r="W209" s="39">
        <f>SUMIFS([1]Налоги!V$15:V$42,[1]Налоги!$A$15:$A$42,$A209,[1]Налоги!$M$15:$M$42,$B209)</f>
        <v>0</v>
      </c>
      <c r="X209" s="39">
        <f>SUMIFS([1]Налоги!W$15:W$42,[1]Налоги!$A$15:$A$42,$A209,[1]Налоги!$M$15:$M$42,$B209)</f>
        <v>0</v>
      </c>
      <c r="Y209" s="39">
        <f>SUMIFS([1]Налоги!X$15:X$42,[1]Налоги!$A$15:$A$42,$A209,[1]Налоги!$M$15:$M$42,$B209)</f>
        <v>0</v>
      </c>
      <c r="Z209" s="39">
        <f>SUMIFS([1]Налоги!Y$15:Y$42,[1]Налоги!$A$15:$A$42,$A209,[1]Налоги!$M$15:$M$42,$B209)</f>
        <v>0</v>
      </c>
      <c r="AA209" s="39">
        <f>SUMIFS([1]Налоги!Z$15:Z$42,[1]Налоги!$A$15:$A$42,$A209,[1]Налоги!$M$15:$M$42,$B209)</f>
        <v>0</v>
      </c>
      <c r="AB209" s="39">
        <f>SUMIFS([1]Налоги!AA$15:AA$42,[1]Налоги!$A$15:$A$42,$A209,[1]Налоги!$M$15:$M$42,$B209)</f>
        <v>0</v>
      </c>
      <c r="AC209" s="39">
        <f>SUMIFS([1]Налоги!AB$15:AB$42,[1]Налоги!$A$15:$A$42,$A209,[1]Налоги!$M$15:$M$42,$B209)</f>
        <v>0</v>
      </c>
      <c r="AD209" s="39">
        <f>SUMIFS([1]Налоги!AC$15:AC$42,[1]Налоги!$A$15:$A$42,$A209,[1]Налоги!$M$15:$M$42,$B209)</f>
        <v>0</v>
      </c>
      <c r="AE209" s="39">
        <f>SUMIFS([1]Налоги!AD$15:AD$42,[1]Налоги!$A$15:$A$42,$A209,[1]Налоги!$M$15:$M$42,$B209)</f>
        <v>0</v>
      </c>
      <c r="AF209" s="39">
        <f>SUMIFS([1]Налоги!AE$15:AE$42,[1]Налоги!$A$15:$A$42,$A209,[1]Налоги!$M$15:$M$42,$B209)</f>
        <v>0</v>
      </c>
      <c r="AG209" s="39">
        <f>SUMIFS([1]Налоги!AF$15:AF$42,[1]Налоги!$A$15:$A$42,$A209,[1]Налоги!$M$15:$M$42,$B209)</f>
        <v>0</v>
      </c>
      <c r="AH209" s="39">
        <f>SUMIFS([1]Налоги!AG$15:AG$42,[1]Налоги!$A$15:$A$42,$A209,[1]Налоги!$M$15:$M$42,$B209)</f>
        <v>0</v>
      </c>
      <c r="AI209" s="39">
        <f>SUMIFS([1]Налоги!AH$15:AH$42,[1]Налоги!$A$15:$A$42,$A209,[1]Налоги!$M$15:$M$42,$B209)</f>
        <v>0</v>
      </c>
      <c r="AJ209" s="39">
        <f>SUMIFS([1]Налоги!AI$15:AI$42,[1]Налоги!$A$15:$A$42,$A209,[1]Налоги!$M$15:$M$42,$B209)</f>
        <v>0</v>
      </c>
      <c r="AK209" s="39">
        <f>SUMIFS([1]Налоги!AJ$15:AJ$42,[1]Налоги!$A$15:$A$42,$A209,[1]Налоги!$M$15:$M$42,$B209)</f>
        <v>0</v>
      </c>
      <c r="AL209" s="39">
        <f>SUMIFS([1]Налоги!AK$15:AK$42,[1]Налоги!$A$15:$A$42,$A209,[1]Налоги!$M$15:$M$42,$B209)</f>
        <v>0</v>
      </c>
      <c r="AM209" s="39">
        <f>SUMIFS([1]Налоги!AL$15:AL$42,[1]Налоги!$A$15:$A$42,$A209,[1]Налоги!$M$15:$M$42,$B209)</f>
        <v>0</v>
      </c>
      <c r="AN209" s="39">
        <f t="shared" si="45"/>
        <v>0</v>
      </c>
      <c r="AO209" s="39">
        <f t="shared" si="49"/>
        <v>0</v>
      </c>
      <c r="AP209" s="39">
        <f t="shared" si="49"/>
        <v>0</v>
      </c>
      <c r="AQ209" s="39">
        <f t="shared" si="49"/>
        <v>0</v>
      </c>
      <c r="AR209" s="39">
        <f t="shared" si="49"/>
        <v>0</v>
      </c>
      <c r="AS209" s="39">
        <f t="shared" si="49"/>
        <v>0</v>
      </c>
      <c r="AT209" s="39">
        <f t="shared" si="49"/>
        <v>0</v>
      </c>
      <c r="AU209" s="39">
        <f t="shared" si="49"/>
        <v>0</v>
      </c>
      <c r="AV209" s="39">
        <f t="shared" si="49"/>
        <v>0</v>
      </c>
      <c r="AW209" s="39">
        <f t="shared" si="49"/>
        <v>0</v>
      </c>
      <c r="AX209" s="31"/>
      <c r="AY209" s="31"/>
      <c r="AZ209" s="31"/>
    </row>
    <row r="210" spans="1:52" ht="11.25" hidden="1" outlineLevel="1" x14ac:dyDescent="0.25">
      <c r="A210" s="23" t="str">
        <f t="shared" si="52"/>
        <v>2</v>
      </c>
      <c r="B210" s="1" t="s">
        <v>239</v>
      </c>
      <c r="D210" s="1" t="s">
        <v>240</v>
      </c>
      <c r="L210" s="34" t="s">
        <v>241</v>
      </c>
      <c r="M210" s="44" t="s">
        <v>242</v>
      </c>
      <c r="N210" s="36" t="s">
        <v>16</v>
      </c>
      <c r="O210" s="39">
        <f>SUMIFS([1]Налоги!O$15:O$42,[1]Налоги!$A$15:$A$42,$A210,[1]Налоги!$M$15:$M$42,$B210)</f>
        <v>0</v>
      </c>
      <c r="P210" s="39">
        <f>SUMIFS([1]Налоги!P$15:P$42,[1]Налоги!$A$15:$A$42,$A210,[1]Налоги!$M$15:$M$42,$B210)</f>
        <v>0</v>
      </c>
      <c r="Q210" s="39">
        <f>SUMIFS([1]Налоги!Q$15:Q$42,[1]Налоги!$A$15:$A$42,$A210,[1]Налоги!$M$15:$M$42,$B210)</f>
        <v>0</v>
      </c>
      <c r="R210" s="39">
        <f t="shared" si="46"/>
        <v>0</v>
      </c>
      <c r="S210" s="39">
        <f>SUMIFS([1]Налоги!R$15:R$42,[1]Налоги!$A$15:$A$42,$A210,[1]Налоги!$M$15:$M$42,$B210)</f>
        <v>0</v>
      </c>
      <c r="T210" s="39">
        <f>SUMIFS([1]Налоги!S$15:S$42,[1]Налоги!$A$15:$A$42,$A210,[1]Налоги!$M$15:$M$42,$B210)</f>
        <v>0</v>
      </c>
      <c r="U210" s="39">
        <f>SUMIFS([1]Налоги!T$15:T$42,[1]Налоги!$A$15:$A$42,$A210,[1]Налоги!$M$15:$M$42,$B210)</f>
        <v>0</v>
      </c>
      <c r="V210" s="39">
        <f>SUMIFS([1]Налоги!U$15:U$42,[1]Налоги!$A$15:$A$42,$A210,[1]Налоги!$M$15:$M$42,$B210)</f>
        <v>0</v>
      </c>
      <c r="W210" s="39">
        <f>SUMIFS([1]Налоги!V$15:V$42,[1]Налоги!$A$15:$A$42,$A210,[1]Налоги!$M$15:$M$42,$B210)</f>
        <v>0</v>
      </c>
      <c r="X210" s="39">
        <f>SUMIFS([1]Налоги!W$15:W$42,[1]Налоги!$A$15:$A$42,$A210,[1]Налоги!$M$15:$M$42,$B210)</f>
        <v>0</v>
      </c>
      <c r="Y210" s="39">
        <f>SUMIFS([1]Налоги!X$15:X$42,[1]Налоги!$A$15:$A$42,$A210,[1]Налоги!$M$15:$M$42,$B210)</f>
        <v>0</v>
      </c>
      <c r="Z210" s="39">
        <f>SUMIFS([1]Налоги!Y$15:Y$42,[1]Налоги!$A$15:$A$42,$A210,[1]Налоги!$M$15:$M$42,$B210)</f>
        <v>0</v>
      </c>
      <c r="AA210" s="39">
        <f>SUMIFS([1]Налоги!Z$15:Z$42,[1]Налоги!$A$15:$A$42,$A210,[1]Налоги!$M$15:$M$42,$B210)</f>
        <v>0</v>
      </c>
      <c r="AB210" s="39">
        <f>SUMIFS([1]Налоги!AA$15:AA$42,[1]Налоги!$A$15:$A$42,$A210,[1]Налоги!$M$15:$M$42,$B210)</f>
        <v>0</v>
      </c>
      <c r="AC210" s="39">
        <f>SUMIFS([1]Налоги!AB$15:AB$42,[1]Налоги!$A$15:$A$42,$A210,[1]Налоги!$M$15:$M$42,$B210)</f>
        <v>0</v>
      </c>
      <c r="AD210" s="39">
        <f>SUMIFS([1]Налоги!AC$15:AC$42,[1]Налоги!$A$15:$A$42,$A210,[1]Налоги!$M$15:$M$42,$B210)</f>
        <v>0</v>
      </c>
      <c r="AE210" s="39">
        <f>SUMIFS([1]Налоги!AD$15:AD$42,[1]Налоги!$A$15:$A$42,$A210,[1]Налоги!$M$15:$M$42,$B210)</f>
        <v>0</v>
      </c>
      <c r="AF210" s="39">
        <f>SUMIFS([1]Налоги!AE$15:AE$42,[1]Налоги!$A$15:$A$42,$A210,[1]Налоги!$M$15:$M$42,$B210)</f>
        <v>0</v>
      </c>
      <c r="AG210" s="39">
        <f>SUMIFS([1]Налоги!AF$15:AF$42,[1]Налоги!$A$15:$A$42,$A210,[1]Налоги!$M$15:$M$42,$B210)</f>
        <v>0</v>
      </c>
      <c r="AH210" s="39">
        <f>SUMIFS([1]Налоги!AG$15:AG$42,[1]Налоги!$A$15:$A$42,$A210,[1]Налоги!$M$15:$M$42,$B210)</f>
        <v>0</v>
      </c>
      <c r="AI210" s="39">
        <f>SUMIFS([1]Налоги!AH$15:AH$42,[1]Налоги!$A$15:$A$42,$A210,[1]Налоги!$M$15:$M$42,$B210)</f>
        <v>0</v>
      </c>
      <c r="AJ210" s="39">
        <f>SUMIFS([1]Налоги!AI$15:AI$42,[1]Налоги!$A$15:$A$42,$A210,[1]Налоги!$M$15:$M$42,$B210)</f>
        <v>0</v>
      </c>
      <c r="AK210" s="39">
        <f>SUMIFS([1]Налоги!AJ$15:AJ$42,[1]Налоги!$A$15:$A$42,$A210,[1]Налоги!$M$15:$M$42,$B210)</f>
        <v>0</v>
      </c>
      <c r="AL210" s="39">
        <f>SUMIFS([1]Налоги!AK$15:AK$42,[1]Налоги!$A$15:$A$42,$A210,[1]Налоги!$M$15:$M$42,$B210)</f>
        <v>0</v>
      </c>
      <c r="AM210" s="39">
        <f>SUMIFS([1]Налоги!AL$15:AL$42,[1]Налоги!$A$15:$A$42,$A210,[1]Налоги!$M$15:$M$42,$B210)</f>
        <v>0</v>
      </c>
      <c r="AN210" s="39">
        <f t="shared" si="45"/>
        <v>0</v>
      </c>
      <c r="AO210" s="39">
        <f t="shared" si="49"/>
        <v>0</v>
      </c>
      <c r="AP210" s="39">
        <f t="shared" si="49"/>
        <v>0</v>
      </c>
      <c r="AQ210" s="39">
        <f t="shared" si="49"/>
        <v>0</v>
      </c>
      <c r="AR210" s="39">
        <f t="shared" si="49"/>
        <v>0</v>
      </c>
      <c r="AS210" s="39">
        <f t="shared" si="49"/>
        <v>0</v>
      </c>
      <c r="AT210" s="39">
        <f t="shared" si="49"/>
        <v>0</v>
      </c>
      <c r="AU210" s="39">
        <f t="shared" si="49"/>
        <v>0</v>
      </c>
      <c r="AV210" s="39">
        <f t="shared" si="49"/>
        <v>0</v>
      </c>
      <c r="AW210" s="39">
        <f t="shared" si="49"/>
        <v>0</v>
      </c>
      <c r="AX210" s="31"/>
      <c r="AY210" s="31"/>
      <c r="AZ210" s="31"/>
    </row>
    <row r="211" spans="1:52" ht="11.25" hidden="1" outlineLevel="1" x14ac:dyDescent="0.25">
      <c r="A211" s="23" t="str">
        <f t="shared" si="52"/>
        <v>2</v>
      </c>
      <c r="B211" s="1" t="s">
        <v>243</v>
      </c>
      <c r="D211" s="1" t="s">
        <v>244</v>
      </c>
      <c r="L211" s="34" t="s">
        <v>245</v>
      </c>
      <c r="M211" s="44" t="s">
        <v>246</v>
      </c>
      <c r="N211" s="36" t="s">
        <v>16</v>
      </c>
      <c r="O211" s="39">
        <f>SUMIFS([1]Налоги!O$15:O$42,[1]Налоги!$A$15:$A$42,$A211,[1]Налоги!$M$15:$M$42,$B211)</f>
        <v>0</v>
      </c>
      <c r="P211" s="39">
        <f>SUMIFS([1]Налоги!P$15:P$42,[1]Налоги!$A$15:$A$42,$A211,[1]Налоги!$M$15:$M$42,$B211)</f>
        <v>0</v>
      </c>
      <c r="Q211" s="39">
        <f>SUMIFS([1]Налоги!Q$15:Q$42,[1]Налоги!$A$15:$A$42,$A211,[1]Налоги!$M$15:$M$42,$B211)</f>
        <v>0</v>
      </c>
      <c r="R211" s="39">
        <f t="shared" si="46"/>
        <v>0</v>
      </c>
      <c r="S211" s="39">
        <f>SUMIFS([1]Налоги!R$15:R$42,[1]Налоги!$A$15:$A$42,$A211,[1]Налоги!$M$15:$M$42,$B211)</f>
        <v>0</v>
      </c>
      <c r="T211" s="39">
        <f>SUMIFS([1]Налоги!S$15:S$42,[1]Налоги!$A$15:$A$42,$A211,[1]Налоги!$M$15:$M$42,$B211)</f>
        <v>0</v>
      </c>
      <c r="U211" s="39">
        <f>SUMIFS([1]Налоги!T$15:T$42,[1]Налоги!$A$15:$A$42,$A211,[1]Налоги!$M$15:$M$42,$B211)</f>
        <v>0</v>
      </c>
      <c r="V211" s="39">
        <f>SUMIFS([1]Налоги!U$15:U$42,[1]Налоги!$A$15:$A$42,$A211,[1]Налоги!$M$15:$M$42,$B211)</f>
        <v>0</v>
      </c>
      <c r="W211" s="39">
        <f>SUMIFS([1]Налоги!V$15:V$42,[1]Налоги!$A$15:$A$42,$A211,[1]Налоги!$M$15:$M$42,$B211)</f>
        <v>0</v>
      </c>
      <c r="X211" s="39">
        <f>SUMIFS([1]Налоги!W$15:W$42,[1]Налоги!$A$15:$A$42,$A211,[1]Налоги!$M$15:$M$42,$B211)</f>
        <v>0</v>
      </c>
      <c r="Y211" s="39">
        <f>SUMIFS([1]Налоги!X$15:X$42,[1]Налоги!$A$15:$A$42,$A211,[1]Налоги!$M$15:$M$42,$B211)</f>
        <v>0</v>
      </c>
      <c r="Z211" s="39">
        <f>SUMIFS([1]Налоги!Y$15:Y$42,[1]Налоги!$A$15:$A$42,$A211,[1]Налоги!$M$15:$M$42,$B211)</f>
        <v>0</v>
      </c>
      <c r="AA211" s="39">
        <f>SUMIFS([1]Налоги!Z$15:Z$42,[1]Налоги!$A$15:$A$42,$A211,[1]Налоги!$M$15:$M$42,$B211)</f>
        <v>0</v>
      </c>
      <c r="AB211" s="39">
        <f>SUMIFS([1]Налоги!AA$15:AA$42,[1]Налоги!$A$15:$A$42,$A211,[1]Налоги!$M$15:$M$42,$B211)</f>
        <v>0</v>
      </c>
      <c r="AC211" s="39">
        <f>SUMIFS([1]Налоги!AB$15:AB$42,[1]Налоги!$A$15:$A$42,$A211,[1]Налоги!$M$15:$M$42,$B211)</f>
        <v>0</v>
      </c>
      <c r="AD211" s="39">
        <f>SUMIFS([1]Налоги!AC$15:AC$42,[1]Налоги!$A$15:$A$42,$A211,[1]Налоги!$M$15:$M$42,$B211)</f>
        <v>0</v>
      </c>
      <c r="AE211" s="39">
        <f>SUMIFS([1]Налоги!AD$15:AD$42,[1]Налоги!$A$15:$A$42,$A211,[1]Налоги!$M$15:$M$42,$B211)</f>
        <v>0</v>
      </c>
      <c r="AF211" s="39">
        <f>SUMIFS([1]Налоги!AE$15:AE$42,[1]Налоги!$A$15:$A$42,$A211,[1]Налоги!$M$15:$M$42,$B211)</f>
        <v>0</v>
      </c>
      <c r="AG211" s="39">
        <f>SUMIFS([1]Налоги!AF$15:AF$42,[1]Налоги!$A$15:$A$42,$A211,[1]Налоги!$M$15:$M$42,$B211)</f>
        <v>0</v>
      </c>
      <c r="AH211" s="39">
        <f>SUMIFS([1]Налоги!AG$15:AG$42,[1]Налоги!$A$15:$A$42,$A211,[1]Налоги!$M$15:$M$42,$B211)</f>
        <v>0</v>
      </c>
      <c r="AI211" s="39">
        <f>SUMIFS([1]Налоги!AH$15:AH$42,[1]Налоги!$A$15:$A$42,$A211,[1]Налоги!$M$15:$M$42,$B211)</f>
        <v>0</v>
      </c>
      <c r="AJ211" s="39">
        <f>SUMIFS([1]Налоги!AI$15:AI$42,[1]Налоги!$A$15:$A$42,$A211,[1]Налоги!$M$15:$M$42,$B211)</f>
        <v>0</v>
      </c>
      <c r="AK211" s="39">
        <f>SUMIFS([1]Налоги!AJ$15:AJ$42,[1]Налоги!$A$15:$A$42,$A211,[1]Налоги!$M$15:$M$42,$B211)</f>
        <v>0</v>
      </c>
      <c r="AL211" s="39">
        <f>SUMIFS([1]Налоги!AK$15:AK$42,[1]Налоги!$A$15:$A$42,$A211,[1]Налоги!$M$15:$M$42,$B211)</f>
        <v>0</v>
      </c>
      <c r="AM211" s="39">
        <f>SUMIFS([1]Налоги!AL$15:AL$42,[1]Налоги!$A$15:$A$42,$A211,[1]Налоги!$M$15:$M$42,$B211)</f>
        <v>0</v>
      </c>
      <c r="AN211" s="39">
        <f t="shared" si="45"/>
        <v>0</v>
      </c>
      <c r="AO211" s="39">
        <f t="shared" ref="AO211:AW226" si="53">IF(AD211=0,0,(AE211-AD211)/AD211*100)</f>
        <v>0</v>
      </c>
      <c r="AP211" s="39">
        <f t="shared" si="53"/>
        <v>0</v>
      </c>
      <c r="AQ211" s="39">
        <f t="shared" si="53"/>
        <v>0</v>
      </c>
      <c r="AR211" s="39">
        <f t="shared" si="53"/>
        <v>0</v>
      </c>
      <c r="AS211" s="39">
        <f t="shared" si="53"/>
        <v>0</v>
      </c>
      <c r="AT211" s="39">
        <f t="shared" si="53"/>
        <v>0</v>
      </c>
      <c r="AU211" s="39">
        <f t="shared" si="53"/>
        <v>0</v>
      </c>
      <c r="AV211" s="39">
        <f t="shared" si="53"/>
        <v>0</v>
      </c>
      <c r="AW211" s="39">
        <f t="shared" si="53"/>
        <v>0</v>
      </c>
      <c r="AX211" s="31"/>
      <c r="AY211" s="31"/>
      <c r="AZ211" s="31"/>
    </row>
    <row r="212" spans="1:52" ht="11.25" hidden="1" outlineLevel="1" x14ac:dyDescent="0.25">
      <c r="A212" s="23" t="str">
        <f t="shared" si="52"/>
        <v>2</v>
      </c>
      <c r="B212" s="1" t="s">
        <v>247</v>
      </c>
      <c r="D212" s="1" t="s">
        <v>248</v>
      </c>
      <c r="L212" s="34" t="s">
        <v>249</v>
      </c>
      <c r="M212" s="44" t="s">
        <v>250</v>
      </c>
      <c r="N212" s="36" t="s">
        <v>16</v>
      </c>
      <c r="O212" s="39">
        <f>SUMIFS([1]Налоги!O$15:O$42,[1]Налоги!$A$15:$A$42,$A212,[1]Налоги!$M$15:$M$42,$B212)</f>
        <v>0</v>
      </c>
      <c r="P212" s="39">
        <f>SUMIFS([1]Налоги!P$15:P$42,[1]Налоги!$A$15:$A$42,$A212,[1]Налоги!$M$15:$M$42,$B212)</f>
        <v>0</v>
      </c>
      <c r="Q212" s="39">
        <f>SUMIFS([1]Налоги!Q$15:Q$42,[1]Налоги!$A$15:$A$42,$A212,[1]Налоги!$M$15:$M$42,$B212)</f>
        <v>0</v>
      </c>
      <c r="R212" s="39">
        <f t="shared" si="46"/>
        <v>0</v>
      </c>
      <c r="S212" s="39">
        <f>SUMIFS([1]Налоги!R$15:R$42,[1]Налоги!$A$15:$A$42,$A212,[1]Налоги!$M$15:$M$42,$B212)</f>
        <v>0</v>
      </c>
      <c r="T212" s="39">
        <f>SUMIFS([1]Налоги!S$15:S$42,[1]Налоги!$A$15:$A$42,$A212,[1]Налоги!$M$15:$M$42,$B212)</f>
        <v>0</v>
      </c>
      <c r="U212" s="39">
        <f>SUMIFS([1]Налоги!T$15:T$42,[1]Налоги!$A$15:$A$42,$A212,[1]Налоги!$M$15:$M$42,$B212)</f>
        <v>0</v>
      </c>
      <c r="V212" s="39">
        <f>SUMIFS([1]Налоги!U$15:U$42,[1]Налоги!$A$15:$A$42,$A212,[1]Налоги!$M$15:$M$42,$B212)</f>
        <v>0</v>
      </c>
      <c r="W212" s="39">
        <f>SUMIFS([1]Налоги!V$15:V$42,[1]Налоги!$A$15:$A$42,$A212,[1]Налоги!$M$15:$M$42,$B212)</f>
        <v>0</v>
      </c>
      <c r="X212" s="39">
        <f>SUMIFS([1]Налоги!W$15:W$42,[1]Налоги!$A$15:$A$42,$A212,[1]Налоги!$M$15:$M$42,$B212)</f>
        <v>0</v>
      </c>
      <c r="Y212" s="39">
        <f>SUMIFS([1]Налоги!X$15:X$42,[1]Налоги!$A$15:$A$42,$A212,[1]Налоги!$M$15:$M$42,$B212)</f>
        <v>0</v>
      </c>
      <c r="Z212" s="39">
        <f>SUMIFS([1]Налоги!Y$15:Y$42,[1]Налоги!$A$15:$A$42,$A212,[1]Налоги!$M$15:$M$42,$B212)</f>
        <v>0</v>
      </c>
      <c r="AA212" s="39">
        <f>SUMIFS([1]Налоги!Z$15:Z$42,[1]Налоги!$A$15:$A$42,$A212,[1]Налоги!$M$15:$M$42,$B212)</f>
        <v>0</v>
      </c>
      <c r="AB212" s="39">
        <f>SUMIFS([1]Налоги!AA$15:AA$42,[1]Налоги!$A$15:$A$42,$A212,[1]Налоги!$M$15:$M$42,$B212)</f>
        <v>0</v>
      </c>
      <c r="AC212" s="39">
        <f>SUMIFS([1]Налоги!AB$15:AB$42,[1]Налоги!$A$15:$A$42,$A212,[1]Налоги!$M$15:$M$42,$B212)</f>
        <v>0</v>
      </c>
      <c r="AD212" s="39">
        <f>SUMIFS([1]Налоги!AC$15:AC$42,[1]Налоги!$A$15:$A$42,$A212,[1]Налоги!$M$15:$M$42,$B212)</f>
        <v>0</v>
      </c>
      <c r="AE212" s="39">
        <f>SUMIFS([1]Налоги!AD$15:AD$42,[1]Налоги!$A$15:$A$42,$A212,[1]Налоги!$M$15:$M$42,$B212)</f>
        <v>0</v>
      </c>
      <c r="AF212" s="39">
        <f>SUMIFS([1]Налоги!AE$15:AE$42,[1]Налоги!$A$15:$A$42,$A212,[1]Налоги!$M$15:$M$42,$B212)</f>
        <v>0</v>
      </c>
      <c r="AG212" s="39">
        <f>SUMIFS([1]Налоги!AF$15:AF$42,[1]Налоги!$A$15:$A$42,$A212,[1]Налоги!$M$15:$M$42,$B212)</f>
        <v>0</v>
      </c>
      <c r="AH212" s="39">
        <f>SUMIFS([1]Налоги!AG$15:AG$42,[1]Налоги!$A$15:$A$42,$A212,[1]Налоги!$M$15:$M$42,$B212)</f>
        <v>0</v>
      </c>
      <c r="AI212" s="39">
        <f>SUMIFS([1]Налоги!AH$15:AH$42,[1]Налоги!$A$15:$A$42,$A212,[1]Налоги!$M$15:$M$42,$B212)</f>
        <v>0</v>
      </c>
      <c r="AJ212" s="39">
        <f>SUMIFS([1]Налоги!AI$15:AI$42,[1]Налоги!$A$15:$A$42,$A212,[1]Налоги!$M$15:$M$42,$B212)</f>
        <v>0</v>
      </c>
      <c r="AK212" s="39">
        <f>SUMIFS([1]Налоги!AJ$15:AJ$42,[1]Налоги!$A$15:$A$42,$A212,[1]Налоги!$M$15:$M$42,$B212)</f>
        <v>0</v>
      </c>
      <c r="AL212" s="39">
        <f>SUMIFS([1]Налоги!AK$15:AK$42,[1]Налоги!$A$15:$A$42,$A212,[1]Налоги!$M$15:$M$42,$B212)</f>
        <v>0</v>
      </c>
      <c r="AM212" s="39">
        <f>SUMIFS([1]Налоги!AL$15:AL$42,[1]Налоги!$A$15:$A$42,$A212,[1]Налоги!$M$15:$M$42,$B212)</f>
        <v>0</v>
      </c>
      <c r="AN212" s="39">
        <f t="shared" si="45"/>
        <v>0</v>
      </c>
      <c r="AO212" s="39">
        <f t="shared" si="53"/>
        <v>0</v>
      </c>
      <c r="AP212" s="39">
        <f t="shared" si="53"/>
        <v>0</v>
      </c>
      <c r="AQ212" s="39">
        <f t="shared" si="53"/>
        <v>0</v>
      </c>
      <c r="AR212" s="39">
        <f t="shared" si="53"/>
        <v>0</v>
      </c>
      <c r="AS212" s="39">
        <f t="shared" si="53"/>
        <v>0</v>
      </c>
      <c r="AT212" s="39">
        <f t="shared" si="53"/>
        <v>0</v>
      </c>
      <c r="AU212" s="39">
        <f t="shared" si="53"/>
        <v>0</v>
      </c>
      <c r="AV212" s="39">
        <f t="shared" si="53"/>
        <v>0</v>
      </c>
      <c r="AW212" s="39">
        <f t="shared" si="53"/>
        <v>0</v>
      </c>
      <c r="AX212" s="31"/>
      <c r="AY212" s="31"/>
      <c r="AZ212" s="31"/>
    </row>
    <row r="213" spans="1:52" ht="11.25" hidden="1" outlineLevel="1" x14ac:dyDescent="0.25">
      <c r="A213" s="23" t="str">
        <f t="shared" si="52"/>
        <v>2</v>
      </c>
      <c r="B213" s="1" t="s">
        <v>251</v>
      </c>
      <c r="D213" s="1" t="s">
        <v>252</v>
      </c>
      <c r="L213" s="34" t="s">
        <v>253</v>
      </c>
      <c r="M213" s="44" t="s">
        <v>254</v>
      </c>
      <c r="N213" s="36" t="s">
        <v>16</v>
      </c>
      <c r="O213" s="39">
        <f>SUMIFS([1]Налоги!O$15:O$42,[1]Налоги!$A$15:$A$42,$A213,[1]Налоги!$M$15:$M$42,$B213)</f>
        <v>0</v>
      </c>
      <c r="P213" s="39">
        <f>SUMIFS([1]Налоги!P$15:P$42,[1]Налоги!$A$15:$A$42,$A213,[1]Налоги!$M$15:$M$42,$B213)</f>
        <v>0</v>
      </c>
      <c r="Q213" s="39">
        <f>SUMIFS([1]Налоги!Q$15:Q$42,[1]Налоги!$A$15:$A$42,$A213,[1]Налоги!$M$15:$M$42,$B213)</f>
        <v>0</v>
      </c>
      <c r="R213" s="39">
        <f t="shared" si="46"/>
        <v>0</v>
      </c>
      <c r="S213" s="39">
        <f>SUMIFS([1]Налоги!R$15:R$42,[1]Налоги!$A$15:$A$42,$A213,[1]Налоги!$M$15:$M$42,$B213)</f>
        <v>0</v>
      </c>
      <c r="T213" s="39">
        <f>SUMIFS([1]Налоги!S$15:S$42,[1]Налоги!$A$15:$A$42,$A213,[1]Налоги!$M$15:$M$42,$B213)</f>
        <v>0</v>
      </c>
      <c r="U213" s="39">
        <f>SUMIFS([1]Налоги!T$15:T$42,[1]Налоги!$A$15:$A$42,$A213,[1]Налоги!$M$15:$M$42,$B213)</f>
        <v>0</v>
      </c>
      <c r="V213" s="39">
        <f>SUMIFS([1]Налоги!U$15:U$42,[1]Налоги!$A$15:$A$42,$A213,[1]Налоги!$M$15:$M$42,$B213)</f>
        <v>0</v>
      </c>
      <c r="W213" s="39">
        <f>SUMIFS([1]Налоги!V$15:V$42,[1]Налоги!$A$15:$A$42,$A213,[1]Налоги!$M$15:$M$42,$B213)</f>
        <v>0</v>
      </c>
      <c r="X213" s="39">
        <f>SUMIFS([1]Налоги!W$15:W$42,[1]Налоги!$A$15:$A$42,$A213,[1]Налоги!$M$15:$M$42,$B213)</f>
        <v>0</v>
      </c>
      <c r="Y213" s="39">
        <f>SUMIFS([1]Налоги!X$15:X$42,[1]Налоги!$A$15:$A$42,$A213,[1]Налоги!$M$15:$M$42,$B213)</f>
        <v>0</v>
      </c>
      <c r="Z213" s="39">
        <f>SUMIFS([1]Налоги!Y$15:Y$42,[1]Налоги!$A$15:$A$42,$A213,[1]Налоги!$M$15:$M$42,$B213)</f>
        <v>0</v>
      </c>
      <c r="AA213" s="39">
        <f>SUMIFS([1]Налоги!Z$15:Z$42,[1]Налоги!$A$15:$A$42,$A213,[1]Налоги!$M$15:$M$42,$B213)</f>
        <v>0</v>
      </c>
      <c r="AB213" s="39">
        <f>SUMIFS([1]Налоги!AA$15:AA$42,[1]Налоги!$A$15:$A$42,$A213,[1]Налоги!$M$15:$M$42,$B213)</f>
        <v>0</v>
      </c>
      <c r="AC213" s="39">
        <f>SUMIFS([1]Налоги!AB$15:AB$42,[1]Налоги!$A$15:$A$42,$A213,[1]Налоги!$M$15:$M$42,$B213)</f>
        <v>0</v>
      </c>
      <c r="AD213" s="39">
        <f>SUMIFS([1]Налоги!AC$15:AC$42,[1]Налоги!$A$15:$A$42,$A213,[1]Налоги!$M$15:$M$42,$B213)</f>
        <v>0</v>
      </c>
      <c r="AE213" s="39">
        <f>SUMIFS([1]Налоги!AD$15:AD$42,[1]Налоги!$A$15:$A$42,$A213,[1]Налоги!$M$15:$M$42,$B213)</f>
        <v>0</v>
      </c>
      <c r="AF213" s="39">
        <f>SUMIFS([1]Налоги!AE$15:AE$42,[1]Налоги!$A$15:$A$42,$A213,[1]Налоги!$M$15:$M$42,$B213)</f>
        <v>0</v>
      </c>
      <c r="AG213" s="39">
        <f>SUMIFS([1]Налоги!AF$15:AF$42,[1]Налоги!$A$15:$A$42,$A213,[1]Налоги!$M$15:$M$42,$B213)</f>
        <v>0</v>
      </c>
      <c r="AH213" s="39">
        <f>SUMIFS([1]Налоги!AG$15:AG$42,[1]Налоги!$A$15:$A$42,$A213,[1]Налоги!$M$15:$M$42,$B213)</f>
        <v>0</v>
      </c>
      <c r="AI213" s="39">
        <f>SUMIFS([1]Налоги!AH$15:AH$42,[1]Налоги!$A$15:$A$42,$A213,[1]Налоги!$M$15:$M$42,$B213)</f>
        <v>0</v>
      </c>
      <c r="AJ213" s="39">
        <f>SUMIFS([1]Налоги!AI$15:AI$42,[1]Налоги!$A$15:$A$42,$A213,[1]Налоги!$M$15:$M$42,$B213)</f>
        <v>0</v>
      </c>
      <c r="AK213" s="39">
        <f>SUMIFS([1]Налоги!AJ$15:AJ$42,[1]Налоги!$A$15:$A$42,$A213,[1]Налоги!$M$15:$M$42,$B213)</f>
        <v>0</v>
      </c>
      <c r="AL213" s="39">
        <f>SUMIFS([1]Налоги!AK$15:AK$42,[1]Налоги!$A$15:$A$42,$A213,[1]Налоги!$M$15:$M$42,$B213)</f>
        <v>0</v>
      </c>
      <c r="AM213" s="39">
        <f>SUMIFS([1]Налоги!AL$15:AL$42,[1]Налоги!$A$15:$A$42,$A213,[1]Налоги!$M$15:$M$42,$B213)</f>
        <v>0</v>
      </c>
      <c r="AN213" s="39">
        <f t="shared" si="45"/>
        <v>0</v>
      </c>
      <c r="AO213" s="39">
        <f t="shared" si="53"/>
        <v>0</v>
      </c>
      <c r="AP213" s="39">
        <f t="shared" si="53"/>
        <v>0</v>
      </c>
      <c r="AQ213" s="39">
        <f t="shared" si="53"/>
        <v>0</v>
      </c>
      <c r="AR213" s="39">
        <f t="shared" si="53"/>
        <v>0</v>
      </c>
      <c r="AS213" s="39">
        <f t="shared" si="53"/>
        <v>0</v>
      </c>
      <c r="AT213" s="39">
        <f t="shared" si="53"/>
        <v>0</v>
      </c>
      <c r="AU213" s="39">
        <f t="shared" si="53"/>
        <v>0</v>
      </c>
      <c r="AV213" s="39">
        <f t="shared" si="53"/>
        <v>0</v>
      </c>
      <c r="AW213" s="39">
        <f t="shared" si="53"/>
        <v>0</v>
      </c>
      <c r="AX213" s="31"/>
      <c r="AY213" s="31"/>
      <c r="AZ213" s="31"/>
    </row>
    <row r="214" spans="1:52" ht="11.25" hidden="1" outlineLevel="1" x14ac:dyDescent="0.25">
      <c r="A214" s="23" t="str">
        <f t="shared" si="52"/>
        <v>2</v>
      </c>
      <c r="B214" s="1" t="s">
        <v>255</v>
      </c>
      <c r="D214" s="1" t="s">
        <v>256</v>
      </c>
      <c r="L214" s="34" t="s">
        <v>257</v>
      </c>
      <c r="M214" s="44" t="s">
        <v>258</v>
      </c>
      <c r="N214" s="36" t="s">
        <v>16</v>
      </c>
      <c r="O214" s="39">
        <f>SUMIFS([1]Налоги!O$15:O$42,[1]Налоги!$A$15:$A$42,$A214,[1]Налоги!$M$15:$M$42,$B214)</f>
        <v>0</v>
      </c>
      <c r="P214" s="39">
        <f>SUMIFS([1]Налоги!P$15:P$42,[1]Налоги!$A$15:$A$42,$A214,[1]Налоги!$M$15:$M$42,$B214)</f>
        <v>0</v>
      </c>
      <c r="Q214" s="39">
        <f>SUMIFS([1]Налоги!Q$15:Q$42,[1]Налоги!$A$15:$A$42,$A214,[1]Налоги!$M$15:$M$42,$B214)</f>
        <v>0</v>
      </c>
      <c r="R214" s="39">
        <f t="shared" si="46"/>
        <v>0</v>
      </c>
      <c r="S214" s="39">
        <f>SUMIFS([1]Налоги!R$15:R$42,[1]Налоги!$A$15:$A$42,$A214,[1]Налоги!$M$15:$M$42,$B214)</f>
        <v>0</v>
      </c>
      <c r="T214" s="39">
        <f>SUMIFS([1]Налоги!S$15:S$42,[1]Налоги!$A$15:$A$42,$A214,[1]Налоги!$M$15:$M$42,$B214)</f>
        <v>0</v>
      </c>
      <c r="U214" s="39">
        <f>SUMIFS([1]Налоги!T$15:T$42,[1]Налоги!$A$15:$A$42,$A214,[1]Налоги!$M$15:$M$42,$B214)</f>
        <v>0</v>
      </c>
      <c r="V214" s="39">
        <f>SUMIFS([1]Налоги!U$15:U$42,[1]Налоги!$A$15:$A$42,$A214,[1]Налоги!$M$15:$M$42,$B214)</f>
        <v>0</v>
      </c>
      <c r="W214" s="39">
        <f>SUMIFS([1]Налоги!V$15:V$42,[1]Налоги!$A$15:$A$42,$A214,[1]Налоги!$M$15:$M$42,$B214)</f>
        <v>0</v>
      </c>
      <c r="X214" s="39">
        <f>SUMIFS([1]Налоги!W$15:W$42,[1]Налоги!$A$15:$A$42,$A214,[1]Налоги!$M$15:$M$42,$B214)</f>
        <v>0</v>
      </c>
      <c r="Y214" s="39">
        <f>SUMIFS([1]Налоги!X$15:X$42,[1]Налоги!$A$15:$A$42,$A214,[1]Налоги!$M$15:$M$42,$B214)</f>
        <v>0</v>
      </c>
      <c r="Z214" s="39">
        <f>SUMIFS([1]Налоги!Y$15:Y$42,[1]Налоги!$A$15:$A$42,$A214,[1]Налоги!$M$15:$M$42,$B214)</f>
        <v>0</v>
      </c>
      <c r="AA214" s="39">
        <f>SUMIFS([1]Налоги!Z$15:Z$42,[1]Налоги!$A$15:$A$42,$A214,[1]Налоги!$M$15:$M$42,$B214)</f>
        <v>0</v>
      </c>
      <c r="AB214" s="39">
        <f>SUMIFS([1]Налоги!AA$15:AA$42,[1]Налоги!$A$15:$A$42,$A214,[1]Налоги!$M$15:$M$42,$B214)</f>
        <v>0</v>
      </c>
      <c r="AC214" s="39">
        <f>SUMIFS([1]Налоги!AB$15:AB$42,[1]Налоги!$A$15:$A$42,$A214,[1]Налоги!$M$15:$M$42,$B214)</f>
        <v>0</v>
      </c>
      <c r="AD214" s="39">
        <f>SUMIFS([1]Налоги!AC$15:AC$42,[1]Налоги!$A$15:$A$42,$A214,[1]Налоги!$M$15:$M$42,$B214)</f>
        <v>0</v>
      </c>
      <c r="AE214" s="39">
        <f>SUMIFS([1]Налоги!AD$15:AD$42,[1]Налоги!$A$15:$A$42,$A214,[1]Налоги!$M$15:$M$42,$B214)</f>
        <v>0</v>
      </c>
      <c r="AF214" s="39">
        <f>SUMIFS([1]Налоги!AE$15:AE$42,[1]Налоги!$A$15:$A$42,$A214,[1]Налоги!$M$15:$M$42,$B214)</f>
        <v>0</v>
      </c>
      <c r="AG214" s="39">
        <f>SUMIFS([1]Налоги!AF$15:AF$42,[1]Налоги!$A$15:$A$42,$A214,[1]Налоги!$M$15:$M$42,$B214)</f>
        <v>0</v>
      </c>
      <c r="AH214" s="39">
        <f>SUMIFS([1]Налоги!AG$15:AG$42,[1]Налоги!$A$15:$A$42,$A214,[1]Налоги!$M$15:$M$42,$B214)</f>
        <v>0</v>
      </c>
      <c r="AI214" s="39">
        <f>SUMIFS([1]Налоги!AH$15:AH$42,[1]Налоги!$A$15:$A$42,$A214,[1]Налоги!$M$15:$M$42,$B214)</f>
        <v>0</v>
      </c>
      <c r="AJ214" s="39">
        <f>SUMIFS([1]Налоги!AI$15:AI$42,[1]Налоги!$A$15:$A$42,$A214,[1]Налоги!$M$15:$M$42,$B214)</f>
        <v>0</v>
      </c>
      <c r="AK214" s="39">
        <f>SUMIFS([1]Налоги!AJ$15:AJ$42,[1]Налоги!$A$15:$A$42,$A214,[1]Налоги!$M$15:$M$42,$B214)</f>
        <v>0</v>
      </c>
      <c r="AL214" s="39">
        <f>SUMIFS([1]Налоги!AK$15:AK$42,[1]Налоги!$A$15:$A$42,$A214,[1]Налоги!$M$15:$M$42,$B214)</f>
        <v>0</v>
      </c>
      <c r="AM214" s="39">
        <f>SUMIFS([1]Налоги!AL$15:AL$42,[1]Налоги!$A$15:$A$42,$A214,[1]Налоги!$M$15:$M$42,$B214)</f>
        <v>0</v>
      </c>
      <c r="AN214" s="39">
        <f t="shared" si="45"/>
        <v>0</v>
      </c>
      <c r="AO214" s="39">
        <f t="shared" si="53"/>
        <v>0</v>
      </c>
      <c r="AP214" s="39">
        <f t="shared" si="53"/>
        <v>0</v>
      </c>
      <c r="AQ214" s="39">
        <f t="shared" si="53"/>
        <v>0</v>
      </c>
      <c r="AR214" s="39">
        <f t="shared" si="53"/>
        <v>0</v>
      </c>
      <c r="AS214" s="39">
        <f t="shared" si="53"/>
        <v>0</v>
      </c>
      <c r="AT214" s="39">
        <f t="shared" si="53"/>
        <v>0</v>
      </c>
      <c r="AU214" s="39">
        <f t="shared" si="53"/>
        <v>0</v>
      </c>
      <c r="AV214" s="39">
        <f t="shared" si="53"/>
        <v>0</v>
      </c>
      <c r="AW214" s="39">
        <f t="shared" si="53"/>
        <v>0</v>
      </c>
      <c r="AX214" s="31"/>
      <c r="AY214" s="31"/>
      <c r="AZ214" s="31"/>
    </row>
    <row r="215" spans="1:52" ht="11.25" hidden="1" outlineLevel="1" x14ac:dyDescent="0.25">
      <c r="A215" s="23" t="str">
        <f t="shared" si="52"/>
        <v>2</v>
      </c>
      <c r="B215" s="1" t="s">
        <v>259</v>
      </c>
      <c r="D215" s="1" t="s">
        <v>260</v>
      </c>
      <c r="L215" s="34" t="s">
        <v>261</v>
      </c>
      <c r="M215" s="44" t="s">
        <v>262</v>
      </c>
      <c r="N215" s="36" t="s">
        <v>16</v>
      </c>
      <c r="O215" s="49">
        <f>SUMIFS([1]Налоги!O$15:O$42,[1]Налоги!$A$15:$A$42,$A215,[1]Налоги!$M$15:$M$42,$B215)</f>
        <v>0</v>
      </c>
      <c r="P215" s="49">
        <f>SUMIFS([1]Налоги!P$15:P$42,[1]Налоги!$A$15:$A$42,$A215,[1]Налоги!$M$15:$M$42,$B215)</f>
        <v>0</v>
      </c>
      <c r="Q215" s="49">
        <f>SUMIFS([1]Налоги!Q$15:Q$42,[1]Налоги!$A$15:$A$42,$A215,[1]Налоги!$M$15:$M$42,$B215)</f>
        <v>0</v>
      </c>
      <c r="R215" s="39">
        <f t="shared" si="46"/>
        <v>0</v>
      </c>
      <c r="S215" s="49">
        <f>SUMIFS([1]Налоги!R$15:R$42,[1]Налоги!$A$15:$A$42,$A215,[1]Налоги!$M$15:$M$42,$B215)</f>
        <v>0</v>
      </c>
      <c r="T215" s="49">
        <f>SUMIFS([1]Налоги!S$15:S$42,[1]Налоги!$A$15:$A$42,$A215,[1]Налоги!$M$15:$M$42,$B215)</f>
        <v>0</v>
      </c>
      <c r="U215" s="49">
        <f>SUMIFS([1]Налоги!T$15:T$42,[1]Налоги!$A$15:$A$42,$A215,[1]Налоги!$M$15:$M$42,$B215)</f>
        <v>0</v>
      </c>
      <c r="V215" s="49">
        <f>SUMIFS([1]Налоги!U$15:U$42,[1]Налоги!$A$15:$A$42,$A215,[1]Налоги!$M$15:$M$42,$B215)</f>
        <v>0</v>
      </c>
      <c r="W215" s="49">
        <f>SUMIFS([1]Налоги!V$15:V$42,[1]Налоги!$A$15:$A$42,$A215,[1]Налоги!$M$15:$M$42,$B215)</f>
        <v>0</v>
      </c>
      <c r="X215" s="49">
        <f>SUMIFS([1]Налоги!W$15:W$42,[1]Налоги!$A$15:$A$42,$A215,[1]Налоги!$M$15:$M$42,$B215)</f>
        <v>0</v>
      </c>
      <c r="Y215" s="49">
        <f>SUMIFS([1]Налоги!X$15:X$42,[1]Налоги!$A$15:$A$42,$A215,[1]Налоги!$M$15:$M$42,$B215)</f>
        <v>0</v>
      </c>
      <c r="Z215" s="49">
        <f>SUMIFS([1]Налоги!Y$15:Y$42,[1]Налоги!$A$15:$A$42,$A215,[1]Налоги!$M$15:$M$42,$B215)</f>
        <v>0</v>
      </c>
      <c r="AA215" s="49">
        <f>SUMIFS([1]Налоги!Z$15:Z$42,[1]Налоги!$A$15:$A$42,$A215,[1]Налоги!$M$15:$M$42,$B215)</f>
        <v>0</v>
      </c>
      <c r="AB215" s="49">
        <f>SUMIFS([1]Налоги!AA$15:AA$42,[1]Налоги!$A$15:$A$42,$A215,[1]Налоги!$M$15:$M$42,$B215)</f>
        <v>0</v>
      </c>
      <c r="AC215" s="49">
        <f>SUMIFS([1]Налоги!AB$15:AB$42,[1]Налоги!$A$15:$A$42,$A215,[1]Налоги!$M$15:$M$42,$B215)</f>
        <v>0</v>
      </c>
      <c r="AD215" s="49">
        <f>SUMIFS([1]Налоги!AC$15:AC$42,[1]Налоги!$A$15:$A$42,$A215,[1]Налоги!$M$15:$M$42,$B215)</f>
        <v>0</v>
      </c>
      <c r="AE215" s="49">
        <f>SUMIFS([1]Налоги!AD$15:AD$42,[1]Налоги!$A$15:$A$42,$A215,[1]Налоги!$M$15:$M$42,$B215)</f>
        <v>0</v>
      </c>
      <c r="AF215" s="49">
        <f>SUMIFS([1]Налоги!AE$15:AE$42,[1]Налоги!$A$15:$A$42,$A215,[1]Налоги!$M$15:$M$42,$B215)</f>
        <v>0</v>
      </c>
      <c r="AG215" s="49">
        <f>SUMIFS([1]Налоги!AF$15:AF$42,[1]Налоги!$A$15:$A$42,$A215,[1]Налоги!$M$15:$M$42,$B215)</f>
        <v>0</v>
      </c>
      <c r="AH215" s="49">
        <f>SUMIFS([1]Налоги!AG$15:AG$42,[1]Налоги!$A$15:$A$42,$A215,[1]Налоги!$M$15:$M$42,$B215)</f>
        <v>0</v>
      </c>
      <c r="AI215" s="49">
        <f>SUMIFS([1]Налоги!AH$15:AH$42,[1]Налоги!$A$15:$A$42,$A215,[1]Налоги!$M$15:$M$42,$B215)</f>
        <v>0</v>
      </c>
      <c r="AJ215" s="49">
        <f>SUMIFS([1]Налоги!AI$15:AI$42,[1]Налоги!$A$15:$A$42,$A215,[1]Налоги!$M$15:$M$42,$B215)</f>
        <v>0</v>
      </c>
      <c r="AK215" s="49">
        <f>SUMIFS([1]Налоги!AJ$15:AJ$42,[1]Налоги!$A$15:$A$42,$A215,[1]Налоги!$M$15:$M$42,$B215)</f>
        <v>0</v>
      </c>
      <c r="AL215" s="49">
        <f>SUMIFS([1]Налоги!AK$15:AK$42,[1]Налоги!$A$15:$A$42,$A215,[1]Налоги!$M$15:$M$42,$B215)</f>
        <v>0</v>
      </c>
      <c r="AM215" s="49">
        <f>SUMIFS([1]Налоги!AL$15:AL$42,[1]Налоги!$A$15:$A$42,$A215,[1]Налоги!$M$15:$M$42,$B215)</f>
        <v>0</v>
      </c>
      <c r="AN215" s="39">
        <f t="shared" si="45"/>
        <v>0</v>
      </c>
      <c r="AO215" s="39">
        <f t="shared" si="53"/>
        <v>0</v>
      </c>
      <c r="AP215" s="39">
        <f t="shared" si="53"/>
        <v>0</v>
      </c>
      <c r="AQ215" s="39">
        <f t="shared" si="53"/>
        <v>0</v>
      </c>
      <c r="AR215" s="39">
        <f t="shared" si="53"/>
        <v>0</v>
      </c>
      <c r="AS215" s="39">
        <f t="shared" si="53"/>
        <v>0</v>
      </c>
      <c r="AT215" s="39">
        <f t="shared" si="53"/>
        <v>0</v>
      </c>
      <c r="AU215" s="39">
        <f t="shared" si="53"/>
        <v>0</v>
      </c>
      <c r="AV215" s="39">
        <f t="shared" si="53"/>
        <v>0</v>
      </c>
      <c r="AW215" s="39">
        <f t="shared" si="53"/>
        <v>0</v>
      </c>
      <c r="AX215" s="31"/>
      <c r="AY215" s="31"/>
      <c r="AZ215" s="31"/>
    </row>
    <row r="216" spans="1:52" ht="11.25" outlineLevel="1" x14ac:dyDescent="0.25">
      <c r="A216" s="23" t="str">
        <f t="shared" si="52"/>
        <v>2</v>
      </c>
      <c r="B216" s="1" t="s">
        <v>263</v>
      </c>
      <c r="D216" s="1" t="s">
        <v>264</v>
      </c>
      <c r="L216" s="34" t="s">
        <v>265</v>
      </c>
      <c r="M216" s="44" t="s">
        <v>266</v>
      </c>
      <c r="N216" s="36" t="s">
        <v>16</v>
      </c>
      <c r="O216" s="39">
        <f>SUMIFS([1]Налоги!O$15:O$42,[1]Налоги!$A$15:$A$42,$A216,[1]Налоги!$M$15:$M$42,$B216)</f>
        <v>19.7</v>
      </c>
      <c r="P216" s="39">
        <f>SUMIFS([1]Налоги!P$15:P$42,[1]Налоги!$A$15:$A$42,$A216,[1]Налоги!$M$15:$M$42,$B216)</f>
        <v>21.6</v>
      </c>
      <c r="Q216" s="39">
        <f>SUMIFS([1]Налоги!Q$15:Q$42,[1]Налоги!$A$15:$A$42,$A216,[1]Налоги!$M$15:$M$42,$B216)</f>
        <v>19.501626529919587</v>
      </c>
      <c r="R216" s="39">
        <f>Q216-P216</f>
        <v>-2.0983734700804142</v>
      </c>
      <c r="S216" s="39">
        <f>SUMIFS([1]Налоги!R$15:R$42,[1]Налоги!$A$15:$A$42,$A216,[1]Налоги!$M$15:$M$42,$B216)</f>
        <v>20.178899075666394</v>
      </c>
      <c r="T216" s="39">
        <f>SUMIFS([1]Налоги!S$15:S$42,[1]Налоги!$A$15:$A$42,$A216,[1]Налоги!$M$15:$M$42,$B216)</f>
        <v>21.69</v>
      </c>
      <c r="U216" s="39">
        <f>SUMIFS([1]Налоги!T$15:T$42,[1]Налоги!$A$15:$A$42,$A216,[1]Налоги!$M$15:$M$42,$B216)</f>
        <v>22.78</v>
      </c>
      <c r="V216" s="39">
        <f>SUMIFS([1]Налоги!U$15:U$42,[1]Налоги!$A$15:$A$42,$A216,[1]Налоги!$M$15:$M$42,$B216)</f>
        <v>23.92</v>
      </c>
      <c r="W216" s="39">
        <f>SUMIFS([1]Налоги!V$15:V$42,[1]Налоги!$A$15:$A$42,$A216,[1]Налоги!$M$15:$M$42,$B216)</f>
        <v>25.11</v>
      </c>
      <c r="X216" s="39">
        <f>SUMIFS([1]Налоги!W$15:W$42,[1]Налоги!$A$15:$A$42,$A216,[1]Налоги!$M$15:$M$42,$B216)</f>
        <v>26.37</v>
      </c>
      <c r="Y216" s="39">
        <f>SUMIFS([1]Налоги!X$15:X$42,[1]Налоги!$A$15:$A$42,$A216,[1]Налоги!$M$15:$M$42,$B216)</f>
        <v>0</v>
      </c>
      <c r="Z216" s="39">
        <f>SUMIFS([1]Налоги!Y$15:Y$42,[1]Налоги!$A$15:$A$42,$A216,[1]Налоги!$M$15:$M$42,$B216)</f>
        <v>0</v>
      </c>
      <c r="AA216" s="39">
        <f>SUMIFS([1]Налоги!Z$15:Z$42,[1]Налоги!$A$15:$A$42,$A216,[1]Налоги!$M$15:$M$42,$B216)</f>
        <v>0</v>
      </c>
      <c r="AB216" s="39">
        <f>SUMIFS([1]Налоги!AA$15:AA$42,[1]Налоги!$A$15:$A$42,$A216,[1]Налоги!$M$15:$M$42,$B216)</f>
        <v>0</v>
      </c>
      <c r="AC216" s="39">
        <f>SUMIFS([1]Налоги!AB$15:AB$42,[1]Налоги!$A$15:$A$42,$A216,[1]Налоги!$M$15:$M$42,$B216)</f>
        <v>0</v>
      </c>
      <c r="AD216" s="39">
        <f>SUMIFS([1]Налоги!AC$15:AC$42,[1]Налоги!$A$15:$A$42,$A216,[1]Налоги!$M$15:$M$42,$B216)</f>
        <v>20.408208043844976</v>
      </c>
      <c r="AE216" s="39">
        <f>SUMIFS([1]Налоги!AD$15:AD$42,[1]Налоги!$A$15:$A$42,$A216,[1]Налоги!$M$15:$M$42,$B216)</f>
        <v>22.320531033672552</v>
      </c>
      <c r="AF216" s="39">
        <f>SUMIFS([1]Налоги!AE$15:AE$42,[1]Налоги!$A$15:$A$42,$A216,[1]Налоги!$M$15:$M$42,$B216)</f>
        <v>23.170202147077557</v>
      </c>
      <c r="AG216" s="39">
        <f>SUMIFS([1]Налоги!AF$15:AF$42,[1]Налоги!$A$15:$A$42,$A216,[1]Налоги!$M$15:$M$42,$B216)</f>
        <v>23.468859906413826</v>
      </c>
      <c r="AH216" s="39">
        <f>SUMIFS([1]Налоги!AG$15:AG$42,[1]Налоги!$A$15:$A$42,$A216,[1]Налоги!$M$15:$M$42,$B216)</f>
        <v>24.237619763767157</v>
      </c>
      <c r="AI216" s="39">
        <f>SUMIFS([1]Налоги!AH$15:AH$42,[1]Налоги!$A$15:$A$42,$A216,[1]Налоги!$M$15:$M$42,$B216)</f>
        <v>0</v>
      </c>
      <c r="AJ216" s="39">
        <f>SUMIFS([1]Налоги!AI$15:AI$42,[1]Налоги!$A$15:$A$42,$A216,[1]Налоги!$M$15:$M$42,$B216)</f>
        <v>0</v>
      </c>
      <c r="AK216" s="39">
        <f>SUMIFS([1]Налоги!AJ$15:AJ$42,[1]Налоги!$A$15:$A$42,$A216,[1]Налоги!$M$15:$M$42,$B216)</f>
        <v>0</v>
      </c>
      <c r="AL216" s="39">
        <f>SUMIFS([1]Налоги!AK$15:AK$42,[1]Налоги!$A$15:$A$42,$A216,[1]Налоги!$M$15:$M$42,$B216)</f>
        <v>0</v>
      </c>
      <c r="AM216" s="39">
        <f>SUMIFS([1]Налоги!AL$15:AL$42,[1]Налоги!$A$15:$A$42,$A216,[1]Налоги!$M$15:$M$42,$B216)</f>
        <v>0</v>
      </c>
      <c r="AN216" s="39">
        <f t="shared" si="45"/>
        <v>1.1363799745403578</v>
      </c>
      <c r="AO216" s="39">
        <f t="shared" si="53"/>
        <v>9.370362090190099</v>
      </c>
      <c r="AP216" s="39">
        <f t="shared" si="53"/>
        <v>3.8066796534688132</v>
      </c>
      <c r="AQ216" s="39">
        <f t="shared" si="53"/>
        <v>1.2889734730861571</v>
      </c>
      <c r="AR216" s="39">
        <f t="shared" si="53"/>
        <v>3.2756591518245655</v>
      </c>
      <c r="AS216" s="39">
        <f t="shared" si="53"/>
        <v>-100</v>
      </c>
      <c r="AT216" s="39">
        <f t="shared" si="53"/>
        <v>0</v>
      </c>
      <c r="AU216" s="39">
        <f t="shared" si="53"/>
        <v>0</v>
      </c>
      <c r="AV216" s="39">
        <f t="shared" si="53"/>
        <v>0</v>
      </c>
      <c r="AW216" s="39">
        <f t="shared" si="53"/>
        <v>0</v>
      </c>
      <c r="AX216" s="31"/>
      <c r="AY216" s="31"/>
      <c r="AZ216" s="31"/>
    </row>
    <row r="217" spans="1:52" ht="11.25" hidden="1" outlineLevel="1" x14ac:dyDescent="0.25">
      <c r="A217" s="23" t="str">
        <f t="shared" si="52"/>
        <v>2</v>
      </c>
      <c r="B217" s="1" t="s">
        <v>267</v>
      </c>
      <c r="D217" s="1" t="s">
        <v>268</v>
      </c>
      <c r="L217" s="34" t="s">
        <v>269</v>
      </c>
      <c r="M217" s="72" t="s">
        <v>270</v>
      </c>
      <c r="N217" s="36" t="s">
        <v>16</v>
      </c>
      <c r="O217" s="39">
        <f>SUMIFS([1]Налоги!O$15:O$42,[1]Налоги!$A$15:$A$42,$A217,[1]Налоги!$M$15:$M$42,$B217)</f>
        <v>0</v>
      </c>
      <c r="P217" s="39">
        <f>SUMIFS([1]Налоги!P$15:P$42,[1]Налоги!$A$15:$A$42,$A217,[1]Налоги!$M$15:$M$42,$B217)</f>
        <v>0</v>
      </c>
      <c r="Q217" s="39">
        <f>SUMIFS([1]Налоги!Q$15:Q$42,[1]Налоги!$A$15:$A$42,$A217,[1]Налоги!$M$15:$M$42,$B217)</f>
        <v>0</v>
      </c>
      <c r="R217" s="39">
        <f t="shared" si="46"/>
        <v>0</v>
      </c>
      <c r="S217" s="39">
        <f>SUMIFS([1]Налоги!R$15:R$42,[1]Налоги!$A$15:$A$42,$A217,[1]Налоги!$M$15:$M$42,$B217)</f>
        <v>0</v>
      </c>
      <c r="T217" s="39">
        <f>SUMIFS([1]Налоги!S$15:S$42,[1]Налоги!$A$15:$A$42,$A217,[1]Налоги!$M$15:$M$42,$B217)</f>
        <v>0</v>
      </c>
      <c r="U217" s="39">
        <f>SUMIFS([1]Налоги!T$15:T$42,[1]Налоги!$A$15:$A$42,$A217,[1]Налоги!$M$15:$M$42,$B217)</f>
        <v>0</v>
      </c>
      <c r="V217" s="39">
        <f>SUMIFS([1]Налоги!U$15:U$42,[1]Налоги!$A$15:$A$42,$A217,[1]Налоги!$M$15:$M$42,$B217)</f>
        <v>0</v>
      </c>
      <c r="W217" s="39">
        <f>SUMIFS([1]Налоги!V$15:V$42,[1]Налоги!$A$15:$A$42,$A217,[1]Налоги!$M$15:$M$42,$B217)</f>
        <v>0</v>
      </c>
      <c r="X217" s="39">
        <f>SUMIFS([1]Налоги!W$15:W$42,[1]Налоги!$A$15:$A$42,$A217,[1]Налоги!$M$15:$M$42,$B217)</f>
        <v>0</v>
      </c>
      <c r="Y217" s="39">
        <f>SUMIFS([1]Налоги!X$15:X$42,[1]Налоги!$A$15:$A$42,$A217,[1]Налоги!$M$15:$M$42,$B217)</f>
        <v>0</v>
      </c>
      <c r="Z217" s="39">
        <f>SUMIFS([1]Налоги!Y$15:Y$42,[1]Налоги!$A$15:$A$42,$A217,[1]Налоги!$M$15:$M$42,$B217)</f>
        <v>0</v>
      </c>
      <c r="AA217" s="39">
        <f>SUMIFS([1]Налоги!Z$15:Z$42,[1]Налоги!$A$15:$A$42,$A217,[1]Налоги!$M$15:$M$42,$B217)</f>
        <v>0</v>
      </c>
      <c r="AB217" s="39">
        <f>SUMIFS([1]Налоги!AA$15:AA$42,[1]Налоги!$A$15:$A$42,$A217,[1]Налоги!$M$15:$M$42,$B217)</f>
        <v>0</v>
      </c>
      <c r="AC217" s="39">
        <f>SUMIFS([1]Налоги!AB$15:AB$42,[1]Налоги!$A$15:$A$42,$A217,[1]Налоги!$M$15:$M$42,$B217)</f>
        <v>0</v>
      </c>
      <c r="AD217" s="39">
        <f>SUMIFS([1]Налоги!AC$15:AC$42,[1]Налоги!$A$15:$A$42,$A217,[1]Налоги!$M$15:$M$42,$B217)</f>
        <v>0</v>
      </c>
      <c r="AE217" s="39">
        <f>SUMIFS([1]Налоги!AD$15:AD$42,[1]Налоги!$A$15:$A$42,$A217,[1]Налоги!$M$15:$M$42,$B217)</f>
        <v>0</v>
      </c>
      <c r="AF217" s="39">
        <f>SUMIFS([1]Налоги!AE$15:AE$42,[1]Налоги!$A$15:$A$42,$A217,[1]Налоги!$M$15:$M$42,$B217)</f>
        <v>0</v>
      </c>
      <c r="AG217" s="39">
        <f>SUMIFS([1]Налоги!AF$15:AF$42,[1]Налоги!$A$15:$A$42,$A217,[1]Налоги!$M$15:$M$42,$B217)</f>
        <v>0</v>
      </c>
      <c r="AH217" s="39">
        <f>SUMIFS([1]Налоги!AG$15:AG$42,[1]Налоги!$A$15:$A$42,$A217,[1]Налоги!$M$15:$M$42,$B217)</f>
        <v>0</v>
      </c>
      <c r="AI217" s="39">
        <f>SUMIFS([1]Налоги!AH$15:AH$42,[1]Налоги!$A$15:$A$42,$A217,[1]Налоги!$M$15:$M$42,$B217)</f>
        <v>0</v>
      </c>
      <c r="AJ217" s="39">
        <f>SUMIFS([1]Налоги!AI$15:AI$42,[1]Налоги!$A$15:$A$42,$A217,[1]Налоги!$M$15:$M$42,$B217)</f>
        <v>0</v>
      </c>
      <c r="AK217" s="39">
        <f>SUMIFS([1]Налоги!AJ$15:AJ$42,[1]Налоги!$A$15:$A$42,$A217,[1]Налоги!$M$15:$M$42,$B217)</f>
        <v>0</v>
      </c>
      <c r="AL217" s="39">
        <f>SUMIFS([1]Налоги!AK$15:AK$42,[1]Налоги!$A$15:$A$42,$A217,[1]Налоги!$M$15:$M$42,$B217)</f>
        <v>0</v>
      </c>
      <c r="AM217" s="39">
        <f>SUMIFS([1]Налоги!AL$15:AL$42,[1]Налоги!$A$15:$A$42,$A217,[1]Налоги!$M$15:$M$42,$B217)</f>
        <v>0</v>
      </c>
      <c r="AN217" s="39">
        <f t="shared" si="45"/>
        <v>0</v>
      </c>
      <c r="AO217" s="39">
        <f t="shared" si="53"/>
        <v>0</v>
      </c>
      <c r="AP217" s="39">
        <f t="shared" si="53"/>
        <v>0</v>
      </c>
      <c r="AQ217" s="39">
        <f t="shared" si="53"/>
        <v>0</v>
      </c>
      <c r="AR217" s="39">
        <f t="shared" si="53"/>
        <v>0</v>
      </c>
      <c r="AS217" s="39">
        <f t="shared" si="53"/>
        <v>0</v>
      </c>
      <c r="AT217" s="39">
        <f t="shared" si="53"/>
        <v>0</v>
      </c>
      <c r="AU217" s="39">
        <f t="shared" si="53"/>
        <v>0</v>
      </c>
      <c r="AV217" s="39">
        <f t="shared" si="53"/>
        <v>0</v>
      </c>
      <c r="AW217" s="39">
        <f t="shared" si="53"/>
        <v>0</v>
      </c>
      <c r="AX217" s="31"/>
      <c r="AY217" s="31"/>
      <c r="AZ217" s="31"/>
    </row>
    <row r="218" spans="1:52" ht="67.5" hidden="1" outlineLevel="1" x14ac:dyDescent="0.25">
      <c r="A218" s="23" t="str">
        <f t="shared" si="52"/>
        <v>2</v>
      </c>
      <c r="B218" s="1" t="s">
        <v>271</v>
      </c>
      <c r="D218" s="1" t="s">
        <v>272</v>
      </c>
      <c r="L218" s="34" t="s">
        <v>273</v>
      </c>
      <c r="M218" s="73" t="s">
        <v>274</v>
      </c>
      <c r="N218" s="36" t="s">
        <v>16</v>
      </c>
      <c r="O218" s="74"/>
      <c r="P218" s="74"/>
      <c r="Q218" s="74"/>
      <c r="R218" s="39">
        <f t="shared" si="46"/>
        <v>0</v>
      </c>
      <c r="S218" s="74"/>
      <c r="T218" s="74"/>
      <c r="U218" s="74"/>
      <c r="V218" s="74"/>
      <c r="W218" s="74"/>
      <c r="X218" s="74"/>
      <c r="Y218" s="74"/>
      <c r="Z218" s="74"/>
      <c r="AA218" s="74"/>
      <c r="AB218" s="74"/>
      <c r="AC218" s="74"/>
      <c r="AD218" s="74"/>
      <c r="AE218" s="74"/>
      <c r="AF218" s="74"/>
      <c r="AG218" s="74"/>
      <c r="AH218" s="74"/>
      <c r="AI218" s="74"/>
      <c r="AJ218" s="74"/>
      <c r="AK218" s="74"/>
      <c r="AL218" s="74"/>
      <c r="AM218" s="74"/>
      <c r="AN218" s="39">
        <f t="shared" si="45"/>
        <v>0</v>
      </c>
      <c r="AO218" s="39">
        <f t="shared" si="53"/>
        <v>0</v>
      </c>
      <c r="AP218" s="39">
        <f t="shared" si="53"/>
        <v>0</v>
      </c>
      <c r="AQ218" s="39">
        <f t="shared" si="53"/>
        <v>0</v>
      </c>
      <c r="AR218" s="39">
        <f t="shared" si="53"/>
        <v>0</v>
      </c>
      <c r="AS218" s="39">
        <f t="shared" si="53"/>
        <v>0</v>
      </c>
      <c r="AT218" s="39">
        <f t="shared" si="53"/>
        <v>0</v>
      </c>
      <c r="AU218" s="39">
        <f t="shared" si="53"/>
        <v>0</v>
      </c>
      <c r="AV218" s="39">
        <f t="shared" si="53"/>
        <v>0</v>
      </c>
      <c r="AW218" s="39">
        <f t="shared" si="53"/>
        <v>0</v>
      </c>
      <c r="AX218" s="31"/>
      <c r="AY218" s="31"/>
      <c r="AZ218" s="31"/>
    </row>
    <row r="219" spans="1:52" ht="11.25" hidden="1" outlineLevel="1" x14ac:dyDescent="0.25">
      <c r="A219" s="23" t="str">
        <f t="shared" si="52"/>
        <v>2</v>
      </c>
      <c r="B219" s="1" t="s">
        <v>275</v>
      </c>
      <c r="D219" s="1" t="s">
        <v>276</v>
      </c>
      <c r="L219" s="34" t="s">
        <v>277</v>
      </c>
      <c r="M219" s="35" t="s">
        <v>275</v>
      </c>
      <c r="N219" s="36" t="s">
        <v>16</v>
      </c>
      <c r="O219" s="39">
        <f>SUMIFS([1]Аренда!O$15:O$32,[1]Аренда!$A$15:$A$32,$A219,[1]Аренда!$M$15:$M$32,"Арендная и концессионная плата. Лизинговые платежи")</f>
        <v>0</v>
      </c>
      <c r="P219" s="39">
        <f>SUMIFS([1]Аренда!P$15:P$32,[1]Аренда!$A$15:$A$32,$A219,[1]Аренда!$M$15:$M$32,"Арендная и концессионная плата. Лизинговые платежи")</f>
        <v>0</v>
      </c>
      <c r="Q219" s="39">
        <f>SUMIFS([1]Аренда!Q$15:Q$32,[1]Аренда!$A$15:$A$32,$A219,[1]Аренда!$M$15:$M$32,"Арендная и концессионная плата. Лизинговые платежи")</f>
        <v>0</v>
      </c>
      <c r="R219" s="39">
        <f t="shared" si="46"/>
        <v>0</v>
      </c>
      <c r="S219" s="39">
        <f>SUMIFS([1]Аренда!R$15:R$32,[1]Аренда!$A$15:$A$32,$A219,[1]Аренда!$M$15:$M$32,"Арендная и концессионная плата. Лизинговые платежи")</f>
        <v>0</v>
      </c>
      <c r="T219" s="39">
        <f>SUMIFS([1]Аренда!S$15:S$32,[1]Аренда!$A$15:$A$32,$A219,[1]Аренда!$M$15:$M$32,"Арендная и концессионная плата. Лизинговые платежи")</f>
        <v>0</v>
      </c>
      <c r="U219" s="39">
        <f>SUMIFS([1]Аренда!T$15:T$32,[1]Аренда!$A$15:$A$32,$A219,[1]Аренда!$M$15:$M$32,"Арендная и концессионная плата. Лизинговые платежи")</f>
        <v>0</v>
      </c>
      <c r="V219" s="39">
        <f>SUMIFS([1]Аренда!U$15:U$32,[1]Аренда!$A$15:$A$32,$A219,[1]Аренда!$M$15:$M$32,"Арендная и концессионная плата. Лизинговые платежи")</f>
        <v>0</v>
      </c>
      <c r="W219" s="39">
        <f>SUMIFS([1]Аренда!V$15:V$32,[1]Аренда!$A$15:$A$32,$A219,[1]Аренда!$M$15:$M$32,"Арендная и концессионная плата. Лизинговые платежи")</f>
        <v>0</v>
      </c>
      <c r="X219" s="39">
        <f>SUMIFS([1]Аренда!W$15:W$32,[1]Аренда!$A$15:$A$32,$A219,[1]Аренда!$M$15:$M$32,"Арендная и концессионная плата. Лизинговые платежи")</f>
        <v>0</v>
      </c>
      <c r="Y219" s="39">
        <f>SUMIFS([1]Аренда!X$15:X$32,[1]Аренда!$A$15:$A$32,$A219,[1]Аренда!$M$15:$M$32,"Арендная и концессионная плата. Лизинговые платежи")</f>
        <v>0</v>
      </c>
      <c r="Z219" s="39">
        <f>SUMIFS([1]Аренда!Y$15:Y$32,[1]Аренда!$A$15:$A$32,$A219,[1]Аренда!$M$15:$M$32,"Арендная и концессионная плата. Лизинговые платежи")</f>
        <v>0</v>
      </c>
      <c r="AA219" s="39">
        <f>SUMIFS([1]Аренда!Z$15:Z$32,[1]Аренда!$A$15:$A$32,$A219,[1]Аренда!$M$15:$M$32,"Арендная и концессионная плата. Лизинговые платежи")</f>
        <v>0</v>
      </c>
      <c r="AB219" s="39">
        <f>SUMIFS([1]Аренда!AA$15:AA$32,[1]Аренда!$A$15:$A$32,$A219,[1]Аренда!$M$15:$M$32,"Арендная и концессионная плата. Лизинговые платежи")</f>
        <v>0</v>
      </c>
      <c r="AC219" s="39">
        <f>SUMIFS([1]Аренда!AB$15:AB$32,[1]Аренда!$A$15:$A$32,$A219,[1]Аренда!$M$15:$M$32,"Арендная и концессионная плата. Лизинговые платежи")</f>
        <v>0</v>
      </c>
      <c r="AD219" s="39">
        <f>SUMIFS([1]Аренда!AC$15:AC$32,[1]Аренда!$A$15:$A$32,$A219,[1]Аренда!$M$15:$M$32,"Арендная и концессионная плата. Лизинговые платежи")</f>
        <v>0</v>
      </c>
      <c r="AE219" s="39">
        <f>SUMIFS([1]Аренда!AD$15:AD$32,[1]Аренда!$A$15:$A$32,$A219,[1]Аренда!$M$15:$M$32,"Арендная и концессионная плата. Лизинговые платежи")</f>
        <v>0</v>
      </c>
      <c r="AF219" s="39">
        <f>SUMIFS([1]Аренда!AE$15:AE$32,[1]Аренда!$A$15:$A$32,$A219,[1]Аренда!$M$15:$M$32,"Арендная и концессионная плата. Лизинговые платежи")</f>
        <v>0</v>
      </c>
      <c r="AG219" s="39">
        <f>SUMIFS([1]Аренда!AF$15:AF$32,[1]Аренда!$A$15:$A$32,$A219,[1]Аренда!$M$15:$M$32,"Арендная и концессионная плата. Лизинговые платежи")</f>
        <v>0</v>
      </c>
      <c r="AH219" s="39">
        <f>SUMIFS([1]Аренда!AG$15:AG$32,[1]Аренда!$A$15:$A$32,$A219,[1]Аренда!$M$15:$M$32,"Арендная и концессионная плата. Лизинговые платежи")</f>
        <v>0</v>
      </c>
      <c r="AI219" s="39">
        <f>SUMIFS([1]Аренда!AH$15:AH$32,[1]Аренда!$A$15:$A$32,$A219,[1]Аренда!$M$15:$M$32,"Арендная и концессионная плата. Лизинговые платежи")</f>
        <v>0</v>
      </c>
      <c r="AJ219" s="39">
        <f>SUMIFS([1]Аренда!AI$15:AI$32,[1]Аренда!$A$15:$A$32,$A219,[1]Аренда!$M$15:$M$32,"Арендная и концессионная плата. Лизинговые платежи")</f>
        <v>0</v>
      </c>
      <c r="AK219" s="39">
        <f>SUMIFS([1]Аренда!AJ$15:AJ$32,[1]Аренда!$A$15:$A$32,$A219,[1]Аренда!$M$15:$M$32,"Арендная и концессионная плата. Лизинговые платежи")</f>
        <v>0</v>
      </c>
      <c r="AL219" s="39">
        <f>SUMIFS([1]Аренда!AK$15:AK$32,[1]Аренда!$A$15:$A$32,$A219,[1]Аренда!$M$15:$M$32,"Арендная и концессионная плата. Лизинговые платежи")</f>
        <v>0</v>
      </c>
      <c r="AM219" s="39">
        <f>SUMIFS([1]Аренда!AL$15:AL$32,[1]Аренда!$A$15:$A$32,$A219,[1]Аренда!$M$15:$M$32,"Арендная и концессионная плата. Лизинговые платежи")</f>
        <v>0</v>
      </c>
      <c r="AN219" s="39">
        <f t="shared" ref="AN219:AN238" si="54">IF(S219=0,0,(AD219-S219)/S219*100)</f>
        <v>0</v>
      </c>
      <c r="AO219" s="39">
        <f t="shared" si="53"/>
        <v>0</v>
      </c>
      <c r="AP219" s="39">
        <f t="shared" si="53"/>
        <v>0</v>
      </c>
      <c r="AQ219" s="39">
        <f t="shared" si="53"/>
        <v>0</v>
      </c>
      <c r="AR219" s="39">
        <f t="shared" si="53"/>
        <v>0</v>
      </c>
      <c r="AS219" s="39">
        <f t="shared" si="53"/>
        <v>0</v>
      </c>
      <c r="AT219" s="39">
        <f t="shared" si="53"/>
        <v>0</v>
      </c>
      <c r="AU219" s="39">
        <f t="shared" si="53"/>
        <v>0</v>
      </c>
      <c r="AV219" s="39">
        <f t="shared" si="53"/>
        <v>0</v>
      </c>
      <c r="AW219" s="39">
        <f t="shared" si="53"/>
        <v>0</v>
      </c>
      <c r="AX219" s="31"/>
      <c r="AY219" s="31"/>
      <c r="AZ219" s="31"/>
    </row>
    <row r="220" spans="1:52" ht="11.25" hidden="1" outlineLevel="1" x14ac:dyDescent="0.25">
      <c r="A220" s="23" t="str">
        <f t="shared" si="52"/>
        <v>2</v>
      </c>
      <c r="D220" s="1" t="s">
        <v>278</v>
      </c>
      <c r="L220" s="34" t="s">
        <v>279</v>
      </c>
      <c r="M220" s="35" t="s">
        <v>280</v>
      </c>
      <c r="N220" s="36" t="s">
        <v>16</v>
      </c>
      <c r="O220" s="49">
        <f>O221</f>
        <v>0</v>
      </c>
      <c r="P220" s="49">
        <f>P221</f>
        <v>0</v>
      </c>
      <c r="Q220" s="49">
        <f>Q221</f>
        <v>0</v>
      </c>
      <c r="R220" s="39">
        <f t="shared" si="46"/>
        <v>0</v>
      </c>
      <c r="S220" s="49">
        <f t="shared" ref="S220:AM220" si="55">S221</f>
        <v>0</v>
      </c>
      <c r="T220" s="49">
        <f t="shared" si="55"/>
        <v>0</v>
      </c>
      <c r="U220" s="49">
        <f t="shared" si="55"/>
        <v>0</v>
      </c>
      <c r="V220" s="49">
        <f t="shared" si="55"/>
        <v>0</v>
      </c>
      <c r="W220" s="49">
        <f t="shared" si="55"/>
        <v>0</v>
      </c>
      <c r="X220" s="49">
        <f t="shared" si="55"/>
        <v>0</v>
      </c>
      <c r="Y220" s="49">
        <f t="shared" si="55"/>
        <v>0</v>
      </c>
      <c r="Z220" s="49">
        <f t="shared" si="55"/>
        <v>0</v>
      </c>
      <c r="AA220" s="49">
        <f t="shared" si="55"/>
        <v>0</v>
      </c>
      <c r="AB220" s="49">
        <f t="shared" si="55"/>
        <v>0</v>
      </c>
      <c r="AC220" s="49">
        <f t="shared" si="55"/>
        <v>0</v>
      </c>
      <c r="AD220" s="49">
        <f t="shared" si="55"/>
        <v>0</v>
      </c>
      <c r="AE220" s="49">
        <f t="shared" si="55"/>
        <v>0</v>
      </c>
      <c r="AF220" s="49">
        <f t="shared" si="55"/>
        <v>0</v>
      </c>
      <c r="AG220" s="49">
        <f t="shared" si="55"/>
        <v>0</v>
      </c>
      <c r="AH220" s="49">
        <f t="shared" si="55"/>
        <v>0</v>
      </c>
      <c r="AI220" s="49">
        <f t="shared" si="55"/>
        <v>0</v>
      </c>
      <c r="AJ220" s="49">
        <f t="shared" si="55"/>
        <v>0</v>
      </c>
      <c r="AK220" s="49">
        <f t="shared" si="55"/>
        <v>0</v>
      </c>
      <c r="AL220" s="49">
        <f t="shared" si="55"/>
        <v>0</v>
      </c>
      <c r="AM220" s="49">
        <f t="shared" si="55"/>
        <v>0</v>
      </c>
      <c r="AN220" s="39">
        <f t="shared" si="54"/>
        <v>0</v>
      </c>
      <c r="AO220" s="39">
        <f t="shared" si="53"/>
        <v>0</v>
      </c>
      <c r="AP220" s="39">
        <f t="shared" si="53"/>
        <v>0</v>
      </c>
      <c r="AQ220" s="39">
        <f t="shared" si="53"/>
        <v>0</v>
      </c>
      <c r="AR220" s="39">
        <f t="shared" si="53"/>
        <v>0</v>
      </c>
      <c r="AS220" s="39">
        <f t="shared" si="53"/>
        <v>0</v>
      </c>
      <c r="AT220" s="39">
        <f t="shared" si="53"/>
        <v>0</v>
      </c>
      <c r="AU220" s="39">
        <f t="shared" si="53"/>
        <v>0</v>
      </c>
      <c r="AV220" s="39">
        <f t="shared" si="53"/>
        <v>0</v>
      </c>
      <c r="AW220" s="39">
        <f t="shared" si="53"/>
        <v>0</v>
      </c>
      <c r="AX220" s="31"/>
      <c r="AY220" s="31"/>
      <c r="AZ220" s="31"/>
    </row>
    <row r="221" spans="1:52" ht="11.25" hidden="1" outlineLevel="1" x14ac:dyDescent="0.25">
      <c r="A221" s="23" t="str">
        <f t="shared" si="52"/>
        <v>2</v>
      </c>
      <c r="B221" s="1" t="s">
        <v>281</v>
      </c>
      <c r="D221" s="1" t="s">
        <v>282</v>
      </c>
      <c r="L221" s="34" t="s">
        <v>283</v>
      </c>
      <c r="M221" s="44" t="s">
        <v>281</v>
      </c>
      <c r="N221" s="36" t="s">
        <v>16</v>
      </c>
      <c r="O221" s="53">
        <f>SUMIFS('[1]Сбытовые расходы ГО'!O$15:O$40,'[1]Сбытовые расходы ГО'!$A$15:$A$40,$A221,'[1]Сбытовые расходы ГО'!$B$15:$B$40,"L1")</f>
        <v>0</v>
      </c>
      <c r="P221" s="53">
        <f>SUMIFS('[1]Сбытовые расходы ГО'!P$15:P$40,'[1]Сбытовые расходы ГО'!$A$15:$A$40,$A221,'[1]Сбытовые расходы ГО'!$B$15:$B$40,"L1")</f>
        <v>0</v>
      </c>
      <c r="Q221" s="53">
        <f>SUMIFS('[1]Сбытовые расходы ГО'!Q$15:Q$40,'[1]Сбытовые расходы ГО'!$A$15:$A$40,$A221,'[1]Сбытовые расходы ГО'!$B$15:$B$40,"L1")</f>
        <v>0</v>
      </c>
      <c r="R221" s="39">
        <f t="shared" si="46"/>
        <v>0</v>
      </c>
      <c r="S221" s="53">
        <f>SUMIFS('[1]Сбытовые расходы ГО'!R$15:R$40,'[1]Сбытовые расходы ГО'!$A$15:$A$40,$A221,'[1]Сбытовые расходы ГО'!$B$15:$B$40,"L1")</f>
        <v>0</v>
      </c>
      <c r="T221" s="53">
        <f>SUMIFS('[1]Сбытовые расходы ГО'!S$15:S$40,'[1]Сбытовые расходы ГО'!$A$15:$A$40,$A221,'[1]Сбытовые расходы ГО'!$B$15:$B$40,"L1")</f>
        <v>0</v>
      </c>
      <c r="U221" s="49"/>
      <c r="V221" s="49"/>
      <c r="W221" s="49"/>
      <c r="X221" s="49"/>
      <c r="Y221" s="49"/>
      <c r="Z221" s="49"/>
      <c r="AA221" s="49"/>
      <c r="AB221" s="49"/>
      <c r="AC221" s="49"/>
      <c r="AD221" s="53">
        <f>SUMIFS('[1]Сбытовые расходы ГО'!T$15:T$40,'[1]Сбытовые расходы ГО'!$A$15:$A$40,$A221,'[1]Сбытовые расходы ГО'!$B$15:$B$40,"L1")</f>
        <v>0</v>
      </c>
      <c r="AE221" s="49"/>
      <c r="AF221" s="49"/>
      <c r="AG221" s="49"/>
      <c r="AH221" s="49"/>
      <c r="AI221" s="49"/>
      <c r="AJ221" s="49"/>
      <c r="AK221" s="49"/>
      <c r="AL221" s="49"/>
      <c r="AM221" s="49"/>
      <c r="AN221" s="39">
        <f t="shared" si="54"/>
        <v>0</v>
      </c>
      <c r="AO221" s="39">
        <f t="shared" si="53"/>
        <v>0</v>
      </c>
      <c r="AP221" s="39">
        <f t="shared" si="53"/>
        <v>0</v>
      </c>
      <c r="AQ221" s="39">
        <f t="shared" si="53"/>
        <v>0</v>
      </c>
      <c r="AR221" s="39">
        <f t="shared" si="53"/>
        <v>0</v>
      </c>
      <c r="AS221" s="39">
        <f t="shared" si="53"/>
        <v>0</v>
      </c>
      <c r="AT221" s="39">
        <f t="shared" si="53"/>
        <v>0</v>
      </c>
      <c r="AU221" s="39">
        <f t="shared" si="53"/>
        <v>0</v>
      </c>
      <c r="AV221" s="39">
        <f t="shared" si="53"/>
        <v>0</v>
      </c>
      <c r="AW221" s="39">
        <f t="shared" si="53"/>
        <v>0</v>
      </c>
      <c r="AX221" s="31"/>
      <c r="AY221" s="31"/>
      <c r="AZ221" s="31"/>
    </row>
    <row r="222" spans="1:52" ht="11.25" hidden="1" outlineLevel="1" x14ac:dyDescent="0.25">
      <c r="A222" s="23" t="str">
        <f t="shared" si="52"/>
        <v>2</v>
      </c>
      <c r="B222" s="1" t="s">
        <v>284</v>
      </c>
      <c r="D222" s="1" t="s">
        <v>285</v>
      </c>
      <c r="L222" s="34" t="s">
        <v>286</v>
      </c>
      <c r="M222" s="35" t="s">
        <v>284</v>
      </c>
      <c r="N222" s="36" t="s">
        <v>16</v>
      </c>
      <c r="O222" s="49"/>
      <c r="P222" s="49"/>
      <c r="Q222" s="49"/>
      <c r="R222" s="39">
        <f t="shared" si="46"/>
        <v>0</v>
      </c>
      <c r="S222" s="49"/>
      <c r="T222" s="49">
        <f>SUMIFS([1]Экономия_корр!O$15:O$32,[1]Экономия_корр!$A$15:$A$32,$A222,[1]Экономия_корр!$M$15:$M$32,"Экономия расходов с учетом ИПЦ")</f>
        <v>0</v>
      </c>
      <c r="U222" s="49">
        <f>SUMIFS([1]Экономия_корр!P$15:P$32,[1]Экономия_корр!$A$15:$A$32,$A222,[1]Экономия_корр!$M$15:$M$32,"Экономия расходов с учетом ИПЦ")</f>
        <v>0</v>
      </c>
      <c r="V222" s="49">
        <f>SUMIFS([1]Экономия_корр!Q$15:Q$32,[1]Экономия_корр!$A$15:$A$32,$A222,[1]Экономия_корр!$M$15:$M$32,"Экономия расходов с учетом ИПЦ")</f>
        <v>0</v>
      </c>
      <c r="W222" s="49">
        <f>SUMIFS([1]Экономия_корр!R$15:R$32,[1]Экономия_корр!$A$15:$A$32,$A222,[1]Экономия_корр!$M$15:$M$32,"Экономия расходов с учетом ИПЦ")</f>
        <v>0</v>
      </c>
      <c r="X222" s="49">
        <f>SUMIFS([1]Экономия_корр!S$15:S$32,[1]Экономия_корр!$A$15:$A$32,$A222,[1]Экономия_корр!$M$15:$M$32,"Экономия расходов с учетом ИПЦ")</f>
        <v>0</v>
      </c>
      <c r="Y222" s="49">
        <f>SUMIFS([1]Экономия_корр!T$15:T$32,[1]Экономия_корр!$A$15:$A$32,$A222,[1]Экономия_корр!$M$15:$M$32,"Экономия расходов с учетом ИПЦ")</f>
        <v>0</v>
      </c>
      <c r="Z222" s="49">
        <f>SUMIFS([1]Экономия_корр!U$15:U$32,[1]Экономия_корр!$A$15:$A$32,$A222,[1]Экономия_корр!$M$15:$M$32,"Экономия расходов с учетом ИПЦ")</f>
        <v>0</v>
      </c>
      <c r="AA222" s="49">
        <f>SUMIFS([1]Экономия_корр!V$15:V$32,[1]Экономия_корр!$A$15:$A$32,$A222,[1]Экономия_корр!$M$15:$M$32,"Экономия расходов с учетом ИПЦ")</f>
        <v>0</v>
      </c>
      <c r="AB222" s="49">
        <f>SUMIFS([1]Экономия_корр!W$15:W$32,[1]Экономия_корр!$A$15:$A$32,$A222,[1]Экономия_корр!$M$15:$M$32,"Экономия расходов с учетом ИПЦ")</f>
        <v>0</v>
      </c>
      <c r="AC222" s="49">
        <f>SUMIFS([1]Экономия_корр!X$15:X$32,[1]Экономия_корр!$A$15:$A$32,$A222,[1]Экономия_корр!$M$15:$M$32,"Экономия расходов с учетом ИПЦ")</f>
        <v>0</v>
      </c>
      <c r="AD222" s="49">
        <f>SUMIFS([1]Экономия_корр!Y$15:Y$32,[1]Экономия_корр!$A$15:$A$32,$A222,[1]Экономия_корр!$M$15:$M$32,"Экономия расходов с учетом ИПЦ")</f>
        <v>0</v>
      </c>
      <c r="AE222" s="49">
        <f>SUMIFS([1]Экономия_корр!Z$15:Z$32,[1]Экономия_корр!$A$15:$A$32,$A222,[1]Экономия_корр!$M$15:$M$32,"Экономия расходов с учетом ИПЦ")</f>
        <v>0</v>
      </c>
      <c r="AF222" s="49">
        <f>SUMIFS([1]Экономия_корр!AA$15:AA$32,[1]Экономия_корр!$A$15:$A$32,$A222,[1]Экономия_корр!$M$15:$M$32,"Экономия расходов с учетом ИПЦ")</f>
        <v>0</v>
      </c>
      <c r="AG222" s="49">
        <f>SUMIFS([1]Экономия_корр!AB$15:AB$32,[1]Экономия_корр!$A$15:$A$32,$A222,[1]Экономия_корр!$M$15:$M$32,"Экономия расходов с учетом ИПЦ")</f>
        <v>0</v>
      </c>
      <c r="AH222" s="49">
        <f>SUMIFS([1]Экономия_корр!AC$15:AC$32,[1]Экономия_корр!$A$15:$A$32,$A222,[1]Экономия_корр!$M$15:$M$32,"Экономия расходов с учетом ИПЦ")</f>
        <v>0</v>
      </c>
      <c r="AI222" s="49">
        <f>SUMIFS([1]Экономия_корр!AD$15:AD$32,[1]Экономия_корр!$A$15:$A$32,$A222,[1]Экономия_корр!$M$15:$M$32,"Экономия расходов с учетом ИПЦ")</f>
        <v>0</v>
      </c>
      <c r="AJ222" s="49">
        <f>SUMIFS([1]Экономия_корр!AE$15:AE$32,[1]Экономия_корр!$A$15:$A$32,$A222,[1]Экономия_корр!$M$15:$M$32,"Экономия расходов с учетом ИПЦ")</f>
        <v>0</v>
      </c>
      <c r="AK222" s="49">
        <f>SUMIFS([1]Экономия_корр!AF$15:AF$32,[1]Экономия_корр!$A$15:$A$32,$A222,[1]Экономия_корр!$M$15:$M$32,"Экономия расходов с учетом ИПЦ")</f>
        <v>0</v>
      </c>
      <c r="AL222" s="49">
        <f>SUMIFS([1]Экономия_корр!AG$15:AG$32,[1]Экономия_корр!$A$15:$A$32,$A222,[1]Экономия_корр!$M$15:$M$32,"Экономия расходов с учетом ИПЦ")</f>
        <v>0</v>
      </c>
      <c r="AM222" s="49">
        <f>SUMIFS([1]Экономия_корр!AH$15:AH$32,[1]Экономия_корр!$A$15:$A$32,$A222,[1]Экономия_корр!$M$15:$M$32,"Экономия расходов с учетом ИПЦ")</f>
        <v>0</v>
      </c>
      <c r="AN222" s="39">
        <f t="shared" si="54"/>
        <v>0</v>
      </c>
      <c r="AO222" s="39">
        <f t="shared" si="53"/>
        <v>0</v>
      </c>
      <c r="AP222" s="39">
        <f t="shared" si="53"/>
        <v>0</v>
      </c>
      <c r="AQ222" s="39">
        <f t="shared" si="53"/>
        <v>0</v>
      </c>
      <c r="AR222" s="39">
        <f t="shared" si="53"/>
        <v>0</v>
      </c>
      <c r="AS222" s="39">
        <f t="shared" si="53"/>
        <v>0</v>
      </c>
      <c r="AT222" s="39">
        <f t="shared" si="53"/>
        <v>0</v>
      </c>
      <c r="AU222" s="39">
        <f t="shared" si="53"/>
        <v>0</v>
      </c>
      <c r="AV222" s="39">
        <f t="shared" si="53"/>
        <v>0</v>
      </c>
      <c r="AW222" s="39">
        <f t="shared" si="53"/>
        <v>0</v>
      </c>
      <c r="AX222" s="31"/>
      <c r="AY222" s="31"/>
      <c r="AZ222" s="31"/>
    </row>
    <row r="223" spans="1:52" ht="11.25" hidden="1" outlineLevel="1" x14ac:dyDescent="0.25">
      <c r="A223" s="23" t="str">
        <f t="shared" si="52"/>
        <v>2</v>
      </c>
      <c r="B223" s="1" t="s">
        <v>287</v>
      </c>
      <c r="D223" s="1" t="s">
        <v>288</v>
      </c>
      <c r="L223" s="34" t="s">
        <v>289</v>
      </c>
      <c r="M223" s="35" t="s">
        <v>287</v>
      </c>
      <c r="N223" s="36" t="s">
        <v>16</v>
      </c>
      <c r="O223" s="49"/>
      <c r="P223" s="49"/>
      <c r="Q223" s="49"/>
      <c r="R223" s="39">
        <f t="shared" si="46"/>
        <v>0</v>
      </c>
      <c r="S223" s="49"/>
      <c r="T223" s="49"/>
      <c r="U223" s="49"/>
      <c r="V223" s="49"/>
      <c r="W223" s="49"/>
      <c r="X223" s="49"/>
      <c r="Y223" s="49"/>
      <c r="Z223" s="49"/>
      <c r="AA223" s="49"/>
      <c r="AB223" s="49"/>
      <c r="AC223" s="49"/>
      <c r="AD223" s="49"/>
      <c r="AE223" s="49"/>
      <c r="AF223" s="49"/>
      <c r="AG223" s="49"/>
      <c r="AH223" s="49"/>
      <c r="AI223" s="49"/>
      <c r="AJ223" s="49"/>
      <c r="AK223" s="49"/>
      <c r="AL223" s="49"/>
      <c r="AM223" s="49"/>
      <c r="AN223" s="39">
        <f t="shared" si="54"/>
        <v>0</v>
      </c>
      <c r="AO223" s="39">
        <f t="shared" si="53"/>
        <v>0</v>
      </c>
      <c r="AP223" s="39">
        <f t="shared" si="53"/>
        <v>0</v>
      </c>
      <c r="AQ223" s="39">
        <f t="shared" si="53"/>
        <v>0</v>
      </c>
      <c r="AR223" s="39">
        <f t="shared" si="53"/>
        <v>0</v>
      </c>
      <c r="AS223" s="39">
        <f t="shared" si="53"/>
        <v>0</v>
      </c>
      <c r="AT223" s="39">
        <f t="shared" si="53"/>
        <v>0</v>
      </c>
      <c r="AU223" s="39">
        <f t="shared" si="53"/>
        <v>0</v>
      </c>
      <c r="AV223" s="39">
        <f t="shared" si="53"/>
        <v>0</v>
      </c>
      <c r="AW223" s="39">
        <f t="shared" si="53"/>
        <v>0</v>
      </c>
      <c r="AX223" s="31"/>
      <c r="AY223" s="31"/>
      <c r="AZ223" s="31"/>
    </row>
    <row r="224" spans="1:52" ht="11.25" hidden="1" outlineLevel="1" x14ac:dyDescent="0.25">
      <c r="A224" s="23" t="str">
        <f t="shared" si="52"/>
        <v>2</v>
      </c>
      <c r="B224" s="1" t="s">
        <v>290</v>
      </c>
      <c r="D224" s="1" t="s">
        <v>291</v>
      </c>
      <c r="L224" s="34" t="s">
        <v>292</v>
      </c>
      <c r="M224" s="35" t="s">
        <v>290</v>
      </c>
      <c r="N224" s="36" t="s">
        <v>16</v>
      </c>
      <c r="O224" s="49"/>
      <c r="P224" s="49"/>
      <c r="Q224" s="49"/>
      <c r="R224" s="39">
        <f t="shared" si="46"/>
        <v>0</v>
      </c>
      <c r="S224" s="49"/>
      <c r="T224" s="49"/>
      <c r="U224" s="49"/>
      <c r="V224" s="49"/>
      <c r="W224" s="49"/>
      <c r="X224" s="49"/>
      <c r="Y224" s="49"/>
      <c r="Z224" s="49"/>
      <c r="AA224" s="49"/>
      <c r="AB224" s="49"/>
      <c r="AC224" s="49"/>
      <c r="AD224" s="49"/>
      <c r="AE224" s="49"/>
      <c r="AF224" s="49"/>
      <c r="AG224" s="49"/>
      <c r="AH224" s="49"/>
      <c r="AI224" s="49"/>
      <c r="AJ224" s="49"/>
      <c r="AK224" s="49"/>
      <c r="AL224" s="49"/>
      <c r="AM224" s="49"/>
      <c r="AN224" s="39">
        <f t="shared" si="54"/>
        <v>0</v>
      </c>
      <c r="AO224" s="39">
        <f t="shared" si="53"/>
        <v>0</v>
      </c>
      <c r="AP224" s="39">
        <f t="shared" si="53"/>
        <v>0</v>
      </c>
      <c r="AQ224" s="39">
        <f t="shared" si="53"/>
        <v>0</v>
      </c>
      <c r="AR224" s="39">
        <f t="shared" si="53"/>
        <v>0</v>
      </c>
      <c r="AS224" s="39">
        <f t="shared" si="53"/>
        <v>0</v>
      </c>
      <c r="AT224" s="39">
        <f t="shared" si="53"/>
        <v>0</v>
      </c>
      <c r="AU224" s="39">
        <f t="shared" si="53"/>
        <v>0</v>
      </c>
      <c r="AV224" s="39">
        <f t="shared" si="53"/>
        <v>0</v>
      </c>
      <c r="AW224" s="39">
        <f t="shared" si="53"/>
        <v>0</v>
      </c>
      <c r="AX224" s="31"/>
      <c r="AY224" s="31"/>
      <c r="AZ224" s="31"/>
    </row>
    <row r="225" spans="1:52" ht="11.25" hidden="1" outlineLevel="1" x14ac:dyDescent="0.25">
      <c r="A225" s="23" t="str">
        <f t="shared" si="52"/>
        <v>2</v>
      </c>
      <c r="B225" s="1" t="s">
        <v>293</v>
      </c>
      <c r="D225" s="1" t="s">
        <v>294</v>
      </c>
      <c r="L225" s="34" t="s">
        <v>295</v>
      </c>
      <c r="M225" s="35" t="s">
        <v>293</v>
      </c>
      <c r="N225" s="36" t="s">
        <v>16</v>
      </c>
      <c r="O225" s="51">
        <f>SUM(O226,O227)</f>
        <v>0</v>
      </c>
      <c r="P225" s="39">
        <f t="shared" ref="P225:AM225" si="56">SUM(P226,P227)</f>
        <v>0</v>
      </c>
      <c r="Q225" s="39">
        <f t="shared" si="56"/>
        <v>0</v>
      </c>
      <c r="R225" s="39">
        <f t="shared" si="46"/>
        <v>0</v>
      </c>
      <c r="S225" s="39">
        <f t="shared" si="56"/>
        <v>0</v>
      </c>
      <c r="T225" s="51">
        <f t="shared" si="56"/>
        <v>0</v>
      </c>
      <c r="U225" s="39">
        <f t="shared" si="56"/>
        <v>0</v>
      </c>
      <c r="V225" s="39">
        <f t="shared" si="56"/>
        <v>0</v>
      </c>
      <c r="W225" s="39">
        <f t="shared" si="56"/>
        <v>0</v>
      </c>
      <c r="X225" s="39">
        <f t="shared" si="56"/>
        <v>0</v>
      </c>
      <c r="Y225" s="39">
        <f t="shared" si="56"/>
        <v>0</v>
      </c>
      <c r="Z225" s="39">
        <f t="shared" si="56"/>
        <v>0</v>
      </c>
      <c r="AA225" s="39">
        <f t="shared" si="56"/>
        <v>0</v>
      </c>
      <c r="AB225" s="39">
        <f t="shared" si="56"/>
        <v>0</v>
      </c>
      <c r="AC225" s="39">
        <f t="shared" si="56"/>
        <v>0</v>
      </c>
      <c r="AD225" s="51">
        <f t="shared" si="56"/>
        <v>0</v>
      </c>
      <c r="AE225" s="39">
        <f t="shared" si="56"/>
        <v>0</v>
      </c>
      <c r="AF225" s="39">
        <f t="shared" si="56"/>
        <v>0</v>
      </c>
      <c r="AG225" s="39">
        <f t="shared" si="56"/>
        <v>0</v>
      </c>
      <c r="AH225" s="39">
        <f t="shared" si="56"/>
        <v>0</v>
      </c>
      <c r="AI225" s="39">
        <f t="shared" si="56"/>
        <v>0</v>
      </c>
      <c r="AJ225" s="39">
        <f t="shared" si="56"/>
        <v>0</v>
      </c>
      <c r="AK225" s="39">
        <f t="shared" si="56"/>
        <v>0</v>
      </c>
      <c r="AL225" s="39">
        <f t="shared" si="56"/>
        <v>0</v>
      </c>
      <c r="AM225" s="39">
        <f t="shared" si="56"/>
        <v>0</v>
      </c>
      <c r="AN225" s="39">
        <f t="shared" si="54"/>
        <v>0</v>
      </c>
      <c r="AO225" s="39">
        <f t="shared" si="53"/>
        <v>0</v>
      </c>
      <c r="AP225" s="39">
        <f t="shared" si="53"/>
        <v>0</v>
      </c>
      <c r="AQ225" s="39">
        <f t="shared" si="53"/>
        <v>0</v>
      </c>
      <c r="AR225" s="39">
        <f t="shared" si="53"/>
        <v>0</v>
      </c>
      <c r="AS225" s="39">
        <f t="shared" si="53"/>
        <v>0</v>
      </c>
      <c r="AT225" s="39">
        <f t="shared" si="53"/>
        <v>0</v>
      </c>
      <c r="AU225" s="39">
        <f t="shared" si="53"/>
        <v>0</v>
      </c>
      <c r="AV225" s="39">
        <f t="shared" si="53"/>
        <v>0</v>
      </c>
      <c r="AW225" s="39">
        <f t="shared" si="53"/>
        <v>0</v>
      </c>
      <c r="AX225" s="31"/>
      <c r="AY225" s="31"/>
      <c r="AZ225" s="31"/>
    </row>
    <row r="226" spans="1:52" ht="11.25" hidden="1" outlineLevel="1" x14ac:dyDescent="0.25">
      <c r="A226" s="23" t="str">
        <f t="shared" si="52"/>
        <v>2</v>
      </c>
      <c r="D226" s="1" t="s">
        <v>296</v>
      </c>
      <c r="L226" s="34" t="s">
        <v>297</v>
      </c>
      <c r="M226" s="44" t="s">
        <v>298</v>
      </c>
      <c r="N226" s="36" t="s">
        <v>16</v>
      </c>
      <c r="O226" s="49"/>
      <c r="P226" s="49"/>
      <c r="Q226" s="49"/>
      <c r="R226" s="39">
        <f t="shared" si="46"/>
        <v>0</v>
      </c>
      <c r="S226" s="49"/>
      <c r="T226" s="49"/>
      <c r="U226" s="49"/>
      <c r="V226" s="49"/>
      <c r="W226" s="49"/>
      <c r="X226" s="49"/>
      <c r="Y226" s="49"/>
      <c r="Z226" s="49"/>
      <c r="AA226" s="49"/>
      <c r="AB226" s="49"/>
      <c r="AC226" s="49"/>
      <c r="AD226" s="49"/>
      <c r="AE226" s="49"/>
      <c r="AF226" s="49"/>
      <c r="AG226" s="49"/>
      <c r="AH226" s="49"/>
      <c r="AI226" s="49"/>
      <c r="AJ226" s="49"/>
      <c r="AK226" s="49"/>
      <c r="AL226" s="49"/>
      <c r="AM226" s="49"/>
      <c r="AN226" s="39">
        <f t="shared" si="54"/>
        <v>0</v>
      </c>
      <c r="AO226" s="39">
        <f t="shared" si="53"/>
        <v>0</v>
      </c>
      <c r="AP226" s="39">
        <f t="shared" si="53"/>
        <v>0</v>
      </c>
      <c r="AQ226" s="39">
        <f t="shared" si="53"/>
        <v>0</v>
      </c>
      <c r="AR226" s="39">
        <f t="shared" si="53"/>
        <v>0</v>
      </c>
      <c r="AS226" s="39">
        <f t="shared" si="53"/>
        <v>0</v>
      </c>
      <c r="AT226" s="39">
        <f t="shared" si="53"/>
        <v>0</v>
      </c>
      <c r="AU226" s="39">
        <f t="shared" si="53"/>
        <v>0</v>
      </c>
      <c r="AV226" s="39">
        <f t="shared" si="53"/>
        <v>0</v>
      </c>
      <c r="AW226" s="39">
        <f t="shared" si="53"/>
        <v>0</v>
      </c>
      <c r="AX226" s="31"/>
      <c r="AY226" s="31"/>
      <c r="AZ226" s="31"/>
    </row>
    <row r="227" spans="1:52" ht="11.25" hidden="1" outlineLevel="1" x14ac:dyDescent="0.25">
      <c r="A227" s="23" t="str">
        <f t="shared" si="52"/>
        <v>2</v>
      </c>
      <c r="D227" s="1" t="s">
        <v>299</v>
      </c>
      <c r="L227" s="34" t="s">
        <v>300</v>
      </c>
      <c r="M227" s="44" t="s">
        <v>301</v>
      </c>
      <c r="N227" s="36" t="s">
        <v>16</v>
      </c>
      <c r="O227" s="49"/>
      <c r="P227" s="49"/>
      <c r="Q227" s="49"/>
      <c r="R227" s="39">
        <f t="shared" si="46"/>
        <v>0</v>
      </c>
      <c r="S227" s="49"/>
      <c r="T227" s="49"/>
      <c r="U227" s="49"/>
      <c r="V227" s="49"/>
      <c r="W227" s="49"/>
      <c r="X227" s="49"/>
      <c r="Y227" s="49"/>
      <c r="Z227" s="49"/>
      <c r="AA227" s="49"/>
      <c r="AB227" s="49"/>
      <c r="AC227" s="49"/>
      <c r="AD227" s="49"/>
      <c r="AE227" s="49"/>
      <c r="AF227" s="49"/>
      <c r="AG227" s="49"/>
      <c r="AH227" s="49"/>
      <c r="AI227" s="49"/>
      <c r="AJ227" s="49"/>
      <c r="AK227" s="49"/>
      <c r="AL227" s="49"/>
      <c r="AM227" s="49"/>
      <c r="AN227" s="39">
        <f t="shared" si="54"/>
        <v>0</v>
      </c>
      <c r="AO227" s="39">
        <f t="shared" ref="AO227:AW238" si="57">IF(AD227=0,0,(AE227-AD227)/AD227*100)</f>
        <v>0</v>
      </c>
      <c r="AP227" s="39">
        <f t="shared" si="57"/>
        <v>0</v>
      </c>
      <c r="AQ227" s="39">
        <f t="shared" si="57"/>
        <v>0</v>
      </c>
      <c r="AR227" s="39">
        <f t="shared" si="57"/>
        <v>0</v>
      </c>
      <c r="AS227" s="39">
        <f t="shared" si="57"/>
        <v>0</v>
      </c>
      <c r="AT227" s="39">
        <f t="shared" si="57"/>
        <v>0</v>
      </c>
      <c r="AU227" s="39">
        <f t="shared" si="57"/>
        <v>0</v>
      </c>
      <c r="AV227" s="39">
        <f t="shared" si="57"/>
        <v>0</v>
      </c>
      <c r="AW227" s="39">
        <f t="shared" si="57"/>
        <v>0</v>
      </c>
      <c r="AX227" s="31"/>
      <c r="AY227" s="31"/>
      <c r="AZ227" s="31"/>
    </row>
    <row r="228" spans="1:52" ht="22.5" hidden="1" outlineLevel="1" x14ac:dyDescent="0.25">
      <c r="A228" s="23" t="str">
        <f t="shared" si="52"/>
        <v>2</v>
      </c>
      <c r="B228" s="1" t="s">
        <v>302</v>
      </c>
      <c r="D228" s="1" t="s">
        <v>303</v>
      </c>
      <c r="L228" s="34" t="s">
        <v>304</v>
      </c>
      <c r="M228" s="35" t="s">
        <v>305</v>
      </c>
      <c r="N228" s="36" t="s">
        <v>16</v>
      </c>
      <c r="O228" s="49"/>
      <c r="P228" s="49"/>
      <c r="Q228" s="49"/>
      <c r="R228" s="39">
        <f t="shared" si="46"/>
        <v>0</v>
      </c>
      <c r="S228" s="49"/>
      <c r="T228" s="49"/>
      <c r="U228" s="49"/>
      <c r="V228" s="49"/>
      <c r="W228" s="49"/>
      <c r="X228" s="49"/>
      <c r="Y228" s="49"/>
      <c r="Z228" s="49"/>
      <c r="AA228" s="49"/>
      <c r="AB228" s="49"/>
      <c r="AC228" s="49"/>
      <c r="AD228" s="49"/>
      <c r="AE228" s="49"/>
      <c r="AF228" s="49"/>
      <c r="AG228" s="49"/>
      <c r="AH228" s="49"/>
      <c r="AI228" s="49"/>
      <c r="AJ228" s="49"/>
      <c r="AK228" s="49"/>
      <c r="AL228" s="49"/>
      <c r="AM228" s="49"/>
      <c r="AN228" s="39">
        <f t="shared" si="54"/>
        <v>0</v>
      </c>
      <c r="AO228" s="39">
        <f t="shared" si="57"/>
        <v>0</v>
      </c>
      <c r="AP228" s="39">
        <f t="shared" si="57"/>
        <v>0</v>
      </c>
      <c r="AQ228" s="39">
        <f t="shared" si="57"/>
        <v>0</v>
      </c>
      <c r="AR228" s="39">
        <f t="shared" si="57"/>
        <v>0</v>
      </c>
      <c r="AS228" s="39">
        <f t="shared" si="57"/>
        <v>0</v>
      </c>
      <c r="AT228" s="39">
        <f t="shared" si="57"/>
        <v>0</v>
      </c>
      <c r="AU228" s="39">
        <f t="shared" si="57"/>
        <v>0</v>
      </c>
      <c r="AV228" s="39">
        <f t="shared" si="57"/>
        <v>0</v>
      </c>
      <c r="AW228" s="39">
        <f t="shared" si="57"/>
        <v>0</v>
      </c>
      <c r="AX228" s="31"/>
      <c r="AY228" s="31"/>
      <c r="AZ228" s="31"/>
    </row>
    <row r="229" spans="1:52" s="56" customFormat="1" ht="11.25" outlineLevel="1" x14ac:dyDescent="0.25">
      <c r="A229" s="23" t="str">
        <f t="shared" si="52"/>
        <v>2</v>
      </c>
      <c r="B229" s="1" t="s">
        <v>306</v>
      </c>
      <c r="C229" s="1"/>
      <c r="D229" s="1" t="s">
        <v>307</v>
      </c>
      <c r="L229" s="57" t="s">
        <v>308</v>
      </c>
      <c r="M229" s="27" t="s">
        <v>309</v>
      </c>
      <c r="N229" s="59" t="s">
        <v>16</v>
      </c>
      <c r="O229" s="29">
        <f ca="1">SUMIFS([1]ЭЭ!O$15:O$42,[1]ЭЭ!$A$15:$A$42,$A229,[1]ЭЭ!$M$15:$M$42,"Всего по тарифу")</f>
        <v>249.37</v>
      </c>
      <c r="P229" s="29">
        <f ca="1">SUMIFS([1]ЭЭ!P$15:P$42,[1]ЭЭ!$A$15:$A$42,$A229,[1]ЭЭ!$M$15:$M$42,"Всего по тарифу")</f>
        <v>130.15100000000001</v>
      </c>
      <c r="Q229" s="29">
        <f ca="1">SUMIFS([1]ЭЭ!Q$15:Q$42,[1]ЭЭ!$A$15:$A$42,$A229,[1]ЭЭ!$M$15:$M$42,"Всего по тарифу")</f>
        <v>233.16752850009291</v>
      </c>
      <c r="R229" s="29">
        <f ca="1">Q229-P229</f>
        <v>103.0165285000929</v>
      </c>
      <c r="S229" s="29">
        <f ca="1">SUMIFS([1]ЭЭ!R$15:R$42,[1]ЭЭ!$A$15:$A$42,$A229,[1]ЭЭ!$M$15:$M$42,"Всего по тарифу")</f>
        <v>253.50580567785028</v>
      </c>
      <c r="T229" s="29">
        <f ca="1">SUMIFS([1]ЭЭ!S$15:S$42,[1]ЭЭ!$A$15:$A$42,$A229,[1]ЭЭ!$M$15:$M$42,"Всего по тарифу")</f>
        <v>273.08</v>
      </c>
      <c r="U229" s="29">
        <f ca="1">SUMIFS([1]ЭЭ!T$15:T$42,[1]ЭЭ!$A$15:$A$42,$A229,[1]ЭЭ!$M$15:$M$42,"Всего по тарифу")</f>
        <v>286.62</v>
      </c>
      <c r="V229" s="29">
        <f ca="1">SUMIFS([1]ЭЭ!U$15:U$42,[1]ЭЭ!$A$15:$A$42,$A229,[1]ЭЭ!$M$15:$M$42,"Всего по тарифу")</f>
        <v>300.87</v>
      </c>
      <c r="W229" s="29">
        <f ca="1">SUMIFS([1]ЭЭ!V$15:V$42,[1]ЭЭ!$A$15:$A$42,$A229,[1]ЭЭ!$M$15:$M$42,"Всего по тарифу")</f>
        <v>316.05</v>
      </c>
      <c r="X229" s="29">
        <f ca="1">SUMIFS([1]ЭЭ!W$15:W$42,[1]ЭЭ!$A$15:$A$42,$A229,[1]ЭЭ!$M$15:$M$42,"Всего по тарифу")</f>
        <v>331.85</v>
      </c>
      <c r="Y229" s="29">
        <f ca="1">SUMIFS([1]ЭЭ!X$15:X$42,[1]ЭЭ!$A$15:$A$42,$A229,[1]ЭЭ!$M$15:$M$42,"Всего по тарифу")</f>
        <v>0</v>
      </c>
      <c r="Z229" s="29">
        <f ca="1">SUMIFS([1]ЭЭ!Y$15:Y$42,[1]ЭЭ!$A$15:$A$42,$A229,[1]ЭЭ!$M$15:$M$42,"Всего по тарифу")</f>
        <v>0</v>
      </c>
      <c r="AA229" s="29">
        <f ca="1">SUMIFS([1]ЭЭ!Z$15:Z$42,[1]ЭЭ!$A$15:$A$42,$A229,[1]ЭЭ!$M$15:$M$42,"Всего по тарифу")</f>
        <v>0</v>
      </c>
      <c r="AB229" s="29">
        <f ca="1">SUMIFS([1]ЭЭ!AA$15:AA$42,[1]ЭЭ!$A$15:$A$42,$A229,[1]ЭЭ!$M$15:$M$42,"Всего по тарифу")</f>
        <v>0</v>
      </c>
      <c r="AC229" s="29">
        <f ca="1">SUMIFS([1]ЭЭ!AB$15:AB$42,[1]ЭЭ!$A$15:$A$42,$A229,[1]ЭЭ!$M$15:$M$42,"Всего по тарифу")</f>
        <v>0</v>
      </c>
      <c r="AD229" s="29">
        <f ca="1">SUMIFS([1]ЭЭ!AC$15:AC$42,[1]ЭЭ!$A$15:$A$42,$A229,[1]ЭЭ!$M$15:$M$42,"Всего по тарифу")</f>
        <v>271.9175127208137</v>
      </c>
      <c r="AE229" s="29">
        <f ca="1">SUMIFS([1]ЭЭ!AD$15:AD$42,[1]ЭЭ!$A$15:$A$42,$A229,[1]ЭЭ!$M$15:$M$42,"Всего по тарифу")</f>
        <v>295.84625384024531</v>
      </c>
      <c r="AF229" s="29">
        <f ca="1">SUMIFS([1]ЭЭ!AE$15:AE$42,[1]ЭЭ!$A$15:$A$42,$A229,[1]ЭЭ!$M$15:$M$42,"Всего по тарифу")</f>
        <v>311.23025903993806</v>
      </c>
      <c r="AG229" s="29">
        <f ca="1">SUMIFS([1]ЭЭ!AF$15:AF$42,[1]ЭЭ!$A$15:$A$42,$A229,[1]ЭЭ!$M$15:$M$42,"Всего по тарифу")</f>
        <v>327.41423251001487</v>
      </c>
      <c r="AH229" s="29">
        <f ca="1">SUMIFS([1]ЭЭ!AG$15:AG$42,[1]ЭЭ!$A$15:$A$42,$A229,[1]ЭЭ!$M$15:$M$42,"Всего по тарифу")</f>
        <v>344.43977260053566</v>
      </c>
      <c r="AI229" s="29">
        <f ca="1">SUMIFS([1]ЭЭ!AH$15:AH$42,[1]ЭЭ!$A$15:$A$42,$A229,[1]ЭЭ!$M$15:$M$42,"Всего по тарифу")</f>
        <v>0</v>
      </c>
      <c r="AJ229" s="29">
        <f ca="1">SUMIFS([1]ЭЭ!AI$15:AI$42,[1]ЭЭ!$A$15:$A$42,$A229,[1]ЭЭ!$M$15:$M$42,"Всего по тарифу")</f>
        <v>0</v>
      </c>
      <c r="AK229" s="29">
        <f ca="1">SUMIFS([1]ЭЭ!AJ$15:AJ$42,[1]ЭЭ!$A$15:$A$42,$A229,[1]ЭЭ!$M$15:$M$42,"Всего по тарифу")</f>
        <v>0</v>
      </c>
      <c r="AL229" s="29">
        <f ca="1">SUMIFS([1]ЭЭ!AK$15:AK$42,[1]ЭЭ!$A$15:$A$42,$A229,[1]ЭЭ!$M$15:$M$42,"Всего по тарифу")</f>
        <v>0</v>
      </c>
      <c r="AM229" s="29">
        <f ca="1">SUMIFS([1]ЭЭ!AL$15:AL$42,[1]ЭЭ!$A$15:$A$42,$A229,[1]ЭЭ!$M$15:$M$42,"Всего по тарифу")</f>
        <v>0</v>
      </c>
      <c r="AN229" s="29">
        <f ca="1">IF(S229=0,0,(AD229-S229)/S229*100)</f>
        <v>7.2628344718702929</v>
      </c>
      <c r="AO229" s="29">
        <f t="shared" ca="1" si="57"/>
        <v>8.7999999999999989</v>
      </c>
      <c r="AP229" s="29">
        <f t="shared" ca="1" si="57"/>
        <v>5.1999999999999984</v>
      </c>
      <c r="AQ229" s="29">
        <f t="shared" ca="1" si="57"/>
        <v>5.2000000000000091</v>
      </c>
      <c r="AR229" s="29">
        <f t="shared" ca="1" si="57"/>
        <v>5.2000000000000064</v>
      </c>
      <c r="AS229" s="29">
        <f t="shared" ca="1" si="57"/>
        <v>-100</v>
      </c>
      <c r="AT229" s="29">
        <f t="shared" ca="1" si="57"/>
        <v>0</v>
      </c>
      <c r="AU229" s="29">
        <f t="shared" ca="1" si="57"/>
        <v>0</v>
      </c>
      <c r="AV229" s="29">
        <f t="shared" ca="1" si="57"/>
        <v>0</v>
      </c>
      <c r="AW229" s="29">
        <f t="shared" ca="1" si="57"/>
        <v>0</v>
      </c>
      <c r="AX229" s="31"/>
      <c r="AY229" s="31"/>
      <c r="AZ229" s="31"/>
    </row>
    <row r="230" spans="1:52" s="56" customFormat="1" ht="22.5" outlineLevel="1" x14ac:dyDescent="0.25">
      <c r="A230" s="23" t="str">
        <f t="shared" si="52"/>
        <v>2</v>
      </c>
      <c r="B230" s="1" t="s">
        <v>310</v>
      </c>
      <c r="C230" s="1"/>
      <c r="D230" s="1" t="s">
        <v>311</v>
      </c>
      <c r="L230" s="57" t="s">
        <v>312</v>
      </c>
      <c r="M230" s="27" t="s">
        <v>313</v>
      </c>
      <c r="N230" s="59" t="s">
        <v>16</v>
      </c>
      <c r="O230" s="29">
        <f>SUMIFS([1]Амортизация!O$15:O$114,[1]Амортизация!$A$15:$A$114,$A230,[1]Амортизация!$M$15:$M$114,"Сумма амортизационных отчислений")</f>
        <v>0</v>
      </c>
      <c r="P230" s="29">
        <f>SUMIFS([1]Амортизация!P$15:P$114,[1]Амортизация!$A$15:$A$114,$A230,[1]Амортизация!$M$15:$M$114,"Сумма амортизационных отчислений")</f>
        <v>0</v>
      </c>
      <c r="Q230" s="29">
        <f>SUMIFS([1]Амортизация!Q$15:Q$114,[1]Амортизация!$A$15:$A$114,$A230,[1]Амортизация!$M$15:$M$114,"Сумма амортизационных отчислений")</f>
        <v>0</v>
      </c>
      <c r="R230" s="29">
        <f t="shared" si="46"/>
        <v>0</v>
      </c>
      <c r="S230" s="29">
        <f>SUMIFS([1]Амортизация!R$15:R$114,[1]Амортизация!$A$15:$A$114,$A230,[1]Амортизация!$M$15:$M$114,"Сумма амортизационных отчислений")</f>
        <v>0</v>
      </c>
      <c r="T230" s="29">
        <f>SUMIFS([1]Амортизация!S$15:S$114,[1]Амортизация!$A$15:$A$114,$A230,[1]Амортизация!$M$15:$M$114,"Сумма амортизационных отчислений")</f>
        <v>0</v>
      </c>
      <c r="U230" s="29">
        <f>SUMIFS([1]Амортизация!T$15:T$114,[1]Амортизация!$A$15:$A$114,$A230,[1]Амортизация!$M$15:$M$114,"Сумма амортизационных отчислений")</f>
        <v>0</v>
      </c>
      <c r="V230" s="29">
        <f>SUMIFS([1]Амортизация!U$15:U$114,[1]Амортизация!$A$15:$A$114,$A230,[1]Амортизация!$M$15:$M$114,"Сумма амортизационных отчислений")</f>
        <v>0</v>
      </c>
      <c r="W230" s="29">
        <f>SUMIFS([1]Амортизация!V$15:V$114,[1]Амортизация!$A$15:$A$114,$A230,[1]Амортизация!$M$15:$M$114,"Сумма амортизационных отчислений")</f>
        <v>0</v>
      </c>
      <c r="X230" s="29">
        <f>SUMIFS([1]Амортизация!W$15:W$114,[1]Амортизация!$A$15:$A$114,$A230,[1]Амортизация!$M$15:$M$114,"Сумма амортизационных отчислений")</f>
        <v>0</v>
      </c>
      <c r="Y230" s="29">
        <f>SUMIFS([1]Амортизация!X$15:X$114,[1]Амортизация!$A$15:$A$114,$A230,[1]Амортизация!$M$15:$M$114,"Сумма амортизационных отчислений")</f>
        <v>0</v>
      </c>
      <c r="Z230" s="29">
        <f>SUMIFS([1]Амортизация!Y$15:Y$114,[1]Амортизация!$A$15:$A$114,$A230,[1]Амортизация!$M$15:$M$114,"Сумма амортизационных отчислений")</f>
        <v>0</v>
      </c>
      <c r="AA230" s="29">
        <f>SUMIFS([1]Амортизация!Z$15:Z$114,[1]Амортизация!$A$15:$A$114,$A230,[1]Амортизация!$M$15:$M$114,"Сумма амортизационных отчислений")</f>
        <v>0</v>
      </c>
      <c r="AB230" s="29">
        <f>SUMIFS([1]Амортизация!AA$15:AA$114,[1]Амортизация!$A$15:$A$114,$A230,[1]Амортизация!$M$15:$M$114,"Сумма амортизационных отчислений")</f>
        <v>0</v>
      </c>
      <c r="AC230" s="29">
        <f>SUMIFS([1]Амортизация!AB$15:AB$114,[1]Амортизация!$A$15:$A$114,$A230,[1]Амортизация!$M$15:$M$114,"Сумма амортизационных отчислений")</f>
        <v>0</v>
      </c>
      <c r="AD230" s="29">
        <f>SUMIFS([1]Амортизация!AC$15:AC$114,[1]Амортизация!$A$15:$A$114,$A230,[1]Амортизация!$M$15:$M$114,"Сумма амортизационных отчислений")</f>
        <v>0</v>
      </c>
      <c r="AE230" s="29">
        <f>SUMIFS([1]Амортизация!AD$15:AD$114,[1]Амортизация!$A$15:$A$114,$A230,[1]Амортизация!$M$15:$M$114,"Сумма амортизационных отчислений")</f>
        <v>0</v>
      </c>
      <c r="AF230" s="29">
        <f>SUMIFS([1]Амортизация!AE$15:AE$114,[1]Амортизация!$A$15:$A$114,$A230,[1]Амортизация!$M$15:$M$114,"Сумма амортизационных отчислений")</f>
        <v>0</v>
      </c>
      <c r="AG230" s="29">
        <f>SUMIFS([1]Амортизация!AF$15:AF$114,[1]Амортизация!$A$15:$A$114,$A230,[1]Амортизация!$M$15:$M$114,"Сумма амортизационных отчислений")</f>
        <v>0</v>
      </c>
      <c r="AH230" s="29">
        <f>SUMIFS([1]Амортизация!AG$15:AG$114,[1]Амортизация!$A$15:$A$114,$A230,[1]Амортизация!$M$15:$M$114,"Сумма амортизационных отчислений")</f>
        <v>0</v>
      </c>
      <c r="AI230" s="29">
        <f>SUMIFS([1]Амортизация!AH$15:AH$114,[1]Амортизация!$A$15:$A$114,$A230,[1]Амортизация!$M$15:$M$114,"Сумма амортизационных отчислений")</f>
        <v>0</v>
      </c>
      <c r="AJ230" s="29">
        <f>SUMIFS([1]Амортизация!AI$15:AI$114,[1]Амортизация!$A$15:$A$114,$A230,[1]Амортизация!$M$15:$M$114,"Сумма амортизационных отчислений")</f>
        <v>0</v>
      </c>
      <c r="AK230" s="29">
        <f>SUMIFS([1]Амортизация!AJ$15:AJ$114,[1]Амортизация!$A$15:$A$114,$A230,[1]Амортизация!$M$15:$M$114,"Сумма амортизационных отчислений")</f>
        <v>0</v>
      </c>
      <c r="AL230" s="29">
        <f>SUMIFS([1]Амортизация!AK$15:AK$114,[1]Амортизация!$A$15:$A$114,$A230,[1]Амортизация!$M$15:$M$114,"Сумма амортизационных отчислений")</f>
        <v>0</v>
      </c>
      <c r="AM230" s="29">
        <f>SUMIFS([1]Амортизация!AL$15:AL$114,[1]Амортизация!$A$15:$A$114,$A230,[1]Амортизация!$M$15:$M$114,"Сумма амортизационных отчислений")</f>
        <v>0</v>
      </c>
      <c r="AN230" s="29">
        <f t="shared" si="54"/>
        <v>0</v>
      </c>
      <c r="AO230" s="29">
        <f t="shared" si="57"/>
        <v>0</v>
      </c>
      <c r="AP230" s="29">
        <f t="shared" si="57"/>
        <v>0</v>
      </c>
      <c r="AQ230" s="29">
        <f t="shared" si="57"/>
        <v>0</v>
      </c>
      <c r="AR230" s="29">
        <f t="shared" si="57"/>
        <v>0</v>
      </c>
      <c r="AS230" s="29">
        <f t="shared" si="57"/>
        <v>0</v>
      </c>
      <c r="AT230" s="29">
        <f t="shared" si="57"/>
        <v>0</v>
      </c>
      <c r="AU230" s="29">
        <f t="shared" si="57"/>
        <v>0</v>
      </c>
      <c r="AV230" s="29">
        <f t="shared" si="57"/>
        <v>0</v>
      </c>
      <c r="AW230" s="29">
        <f t="shared" si="57"/>
        <v>0</v>
      </c>
      <c r="AX230" s="31"/>
      <c r="AY230" s="31"/>
      <c r="AZ230" s="31"/>
    </row>
    <row r="231" spans="1:52" ht="11.25" hidden="1" outlineLevel="1" x14ac:dyDescent="0.25">
      <c r="A231" s="23" t="str">
        <f t="shared" si="52"/>
        <v>2</v>
      </c>
      <c r="D231" s="1" t="s">
        <v>314</v>
      </c>
      <c r="L231" s="34" t="s">
        <v>315</v>
      </c>
      <c r="M231" s="75" t="s">
        <v>316</v>
      </c>
      <c r="N231" s="36" t="s">
        <v>16</v>
      </c>
      <c r="O231" s="49">
        <f>SUMIFS('[1]ИП + источники'!P$17:P$89,'[1]ИП + источники'!$A$17:$A$89,$A231,'[1]ИП + источники'!$M$17:$M$89,"Амортизационные отчисления")+SUMIFS('[1]ИП + источники'!P$17:P$89,'[1]ИП + источники'!$A$17:$A$89,$A231,'[1]ИП + источники'!$M$17:$M$89,"погашение займов и кредитов из амортизации")</f>
        <v>0</v>
      </c>
      <c r="P231" s="49">
        <f>SUMIFS('[1]ИП + источники'!Q$17:Q$89,'[1]ИП + источники'!$A$17:$A$89,$A231,'[1]ИП + источники'!$M$17:$M$89,"Амортизационные отчисления")+SUMIFS('[1]ИП + источники'!Q$17:Q$89,'[1]ИП + источники'!$A$17:$A$89,$A231,'[1]ИП + источники'!$M$17:$M$89,"погашение займов и кредитов из амортизации")</f>
        <v>0</v>
      </c>
      <c r="Q231" s="49">
        <f>SUMIFS('[1]ИП + источники'!R$17:R$89,'[1]ИП + источники'!$A$17:$A$89,$A231,'[1]ИП + источники'!$M$17:$M$89,"Амортизационные отчисления")+SUMIFS('[1]ИП + источники'!R$17:R$89,'[1]ИП + источники'!$A$17:$A$89,$A231,'[1]ИП + источники'!$M$17:$M$89,"погашение займов и кредитов из амортизации")</f>
        <v>0</v>
      </c>
      <c r="R231" s="39">
        <f t="shared" si="46"/>
        <v>0</v>
      </c>
      <c r="S231" s="49">
        <f>SUMIFS('[1]ИП + источники'!T$17:T$89,'[1]ИП + источники'!$A$17:$A$89,$A231,'[1]ИП + источники'!$M$17:$M$89,"Амортизационные отчисления")+SUMIFS('[1]ИП + источники'!T$17:T$89,'[1]ИП + источники'!$A$17:$A$89,$A231,'[1]ИП + источники'!$M$17:$M$89,"погашение займов и кредитов из амортизации")</f>
        <v>0</v>
      </c>
      <c r="T231" s="49">
        <f>SUMIFS('[1]ИП + источники'!U$17:U$89,'[1]ИП + источники'!$A$17:$A$89,$A231,'[1]ИП + источники'!$M$17:$M$89,"Амортизационные отчисления")+SUMIFS('[1]ИП + источники'!U$17:U$89,'[1]ИП + источники'!$A$17:$A$89,$A231,'[1]ИП + источники'!$M$17:$M$89,"погашение займов и кредитов из амортизации")</f>
        <v>0</v>
      </c>
      <c r="U231" s="49">
        <f>SUMIFS('[1]ИП + источники'!V$17:V$89,'[1]ИП + источники'!$A$17:$A$89,$A231,'[1]ИП + источники'!$M$17:$M$89,"Амортизационные отчисления")+SUMIFS('[1]ИП + источники'!V$17:V$89,'[1]ИП + источники'!$A$17:$A$89,$A231,'[1]ИП + источники'!$M$17:$M$89,"погашение займов и кредитов из амортизации")</f>
        <v>0</v>
      </c>
      <c r="V231" s="49">
        <f>SUMIFS('[1]ИП + источники'!W$17:W$89,'[1]ИП + источники'!$A$17:$A$89,$A231,'[1]ИП + источники'!$M$17:$M$89,"Амортизационные отчисления")+SUMIFS('[1]ИП + источники'!W$17:W$89,'[1]ИП + источники'!$A$17:$A$89,$A231,'[1]ИП + источники'!$M$17:$M$89,"погашение займов и кредитов из амортизации")</f>
        <v>0</v>
      </c>
      <c r="W231" s="49">
        <f>SUMIFS('[1]ИП + источники'!X$17:X$89,'[1]ИП + источники'!$A$17:$A$89,$A231,'[1]ИП + источники'!$M$17:$M$89,"Амортизационные отчисления")+SUMIFS('[1]ИП + источники'!X$17:X$89,'[1]ИП + источники'!$A$17:$A$89,$A231,'[1]ИП + источники'!$M$17:$M$89,"погашение займов и кредитов из амортизации")</f>
        <v>0</v>
      </c>
      <c r="X231" s="49">
        <f>SUMIFS('[1]ИП + источники'!Y$17:Y$89,'[1]ИП + источники'!$A$17:$A$89,$A231,'[1]ИП + источники'!$M$17:$M$89,"Амортизационные отчисления")+SUMIFS('[1]ИП + источники'!Y$17:Y$89,'[1]ИП + источники'!$A$17:$A$89,$A231,'[1]ИП + источники'!$M$17:$M$89,"погашение займов и кредитов из амортизации")</f>
        <v>0</v>
      </c>
      <c r="Y231" s="49">
        <f>SUMIFS('[1]ИП + источники'!Z$17:Z$89,'[1]ИП + источники'!$A$17:$A$89,$A231,'[1]ИП + источники'!$M$17:$M$89,"Амортизационные отчисления")+SUMIFS('[1]ИП + источники'!Z$17:Z$89,'[1]ИП + источники'!$A$17:$A$89,$A231,'[1]ИП + источники'!$M$17:$M$89,"погашение займов и кредитов из амортизации")</f>
        <v>0</v>
      </c>
      <c r="Z231" s="49">
        <f>SUMIFS('[1]ИП + источники'!AA$17:AA$89,'[1]ИП + источники'!$A$17:$A$89,$A231,'[1]ИП + источники'!$M$17:$M$89,"Амортизационные отчисления")+SUMIFS('[1]ИП + источники'!AA$17:AA$89,'[1]ИП + источники'!$A$17:$A$89,$A231,'[1]ИП + источники'!$M$17:$M$89,"погашение займов и кредитов из амортизации")</f>
        <v>0</v>
      </c>
      <c r="AA231" s="49">
        <f>SUMIFS('[1]ИП + источники'!AB$17:AB$89,'[1]ИП + источники'!$A$17:$A$89,$A231,'[1]ИП + источники'!$M$17:$M$89,"Амортизационные отчисления")+SUMIFS('[1]ИП + источники'!AB$17:AB$89,'[1]ИП + источники'!$A$17:$A$89,$A231,'[1]ИП + источники'!$M$17:$M$89,"погашение займов и кредитов из амортизации")</f>
        <v>0</v>
      </c>
      <c r="AB231" s="49">
        <f>SUMIFS('[1]ИП + источники'!AC$17:AC$89,'[1]ИП + источники'!$A$17:$A$89,$A231,'[1]ИП + источники'!$M$17:$M$89,"Амортизационные отчисления")+SUMIFS('[1]ИП + источники'!AC$17:AC$89,'[1]ИП + источники'!$A$17:$A$89,$A231,'[1]ИП + источники'!$M$17:$M$89,"погашение займов и кредитов из амортизации")</f>
        <v>0</v>
      </c>
      <c r="AC231" s="49">
        <f>SUMIFS('[1]ИП + источники'!AD$17:AD$89,'[1]ИП + источники'!$A$17:$A$89,$A231,'[1]ИП + источники'!$M$17:$M$89,"Амортизационные отчисления")+SUMIFS('[1]ИП + источники'!AD$17:AD$89,'[1]ИП + источники'!$A$17:$A$89,$A231,'[1]ИП + источники'!$M$17:$M$89,"погашение займов и кредитов из амортизации")</f>
        <v>0</v>
      </c>
      <c r="AD231" s="49">
        <f>SUMIFS('[1]ИП + источники'!AE$17:AE$89,'[1]ИП + источники'!$A$17:$A$89,$A231,'[1]ИП + источники'!$M$17:$M$89,"Амортизационные отчисления")+SUMIFS('[1]ИП + источники'!AE$17:AE$89,'[1]ИП + источники'!$A$17:$A$89,$A231,'[1]ИП + источники'!$M$17:$M$89,"погашение займов и кредитов из амортизации")</f>
        <v>0</v>
      </c>
      <c r="AE231" s="49">
        <f>SUMIFS('[1]ИП + источники'!AF$17:AF$89,'[1]ИП + источники'!$A$17:$A$89,$A231,'[1]ИП + источники'!$M$17:$M$89,"Амортизационные отчисления")+SUMIFS('[1]ИП + источники'!AF$17:AF$89,'[1]ИП + источники'!$A$17:$A$89,$A231,'[1]ИП + источники'!$M$17:$M$89,"погашение займов и кредитов из амортизации")</f>
        <v>0</v>
      </c>
      <c r="AF231" s="49">
        <f>SUMIFS('[1]ИП + источники'!AG$17:AG$89,'[1]ИП + источники'!$A$17:$A$89,$A231,'[1]ИП + источники'!$M$17:$M$89,"Амортизационные отчисления")+SUMIFS('[1]ИП + источники'!AG$17:AG$89,'[1]ИП + источники'!$A$17:$A$89,$A231,'[1]ИП + источники'!$M$17:$M$89,"погашение займов и кредитов из амортизации")</f>
        <v>0</v>
      </c>
      <c r="AG231" s="49">
        <f>SUMIFS('[1]ИП + источники'!AH$17:AH$89,'[1]ИП + источники'!$A$17:$A$89,$A231,'[1]ИП + источники'!$M$17:$M$89,"Амортизационные отчисления")+SUMIFS('[1]ИП + источники'!AH$17:AH$89,'[1]ИП + источники'!$A$17:$A$89,$A231,'[1]ИП + источники'!$M$17:$M$89,"погашение займов и кредитов из амортизации")</f>
        <v>0</v>
      </c>
      <c r="AH231" s="49">
        <f>SUMIFS('[1]ИП + источники'!AI$17:AI$89,'[1]ИП + источники'!$A$17:$A$89,$A231,'[1]ИП + источники'!$M$17:$M$89,"Амортизационные отчисления")+SUMIFS('[1]ИП + источники'!AI$17:AI$89,'[1]ИП + источники'!$A$17:$A$89,$A231,'[1]ИП + источники'!$M$17:$M$89,"погашение займов и кредитов из амортизации")</f>
        <v>0</v>
      </c>
      <c r="AI231" s="49">
        <f>SUMIFS('[1]ИП + источники'!AJ$17:AJ$89,'[1]ИП + источники'!$A$17:$A$89,$A231,'[1]ИП + источники'!$M$17:$M$89,"Амортизационные отчисления")+SUMIFS('[1]ИП + источники'!AJ$17:AJ$89,'[1]ИП + источники'!$A$17:$A$89,$A231,'[1]ИП + источники'!$M$17:$M$89,"погашение займов и кредитов из амортизации")</f>
        <v>0</v>
      </c>
      <c r="AJ231" s="49">
        <f>SUMIFS('[1]ИП + источники'!AK$17:AK$89,'[1]ИП + источники'!$A$17:$A$89,$A231,'[1]ИП + источники'!$M$17:$M$89,"Амортизационные отчисления")+SUMIFS('[1]ИП + источники'!AK$17:AK$89,'[1]ИП + источники'!$A$17:$A$89,$A231,'[1]ИП + источники'!$M$17:$M$89,"погашение займов и кредитов из амортизации")</f>
        <v>0</v>
      </c>
      <c r="AK231" s="49">
        <f>SUMIFS('[1]ИП + источники'!AL$17:AL$89,'[1]ИП + источники'!$A$17:$A$89,$A231,'[1]ИП + источники'!$M$17:$M$89,"Амортизационные отчисления")+SUMIFS('[1]ИП + источники'!AL$17:AL$89,'[1]ИП + источники'!$A$17:$A$89,$A231,'[1]ИП + источники'!$M$17:$M$89,"погашение займов и кредитов из амортизации")</f>
        <v>0</v>
      </c>
      <c r="AL231" s="49">
        <f>SUMIFS('[1]ИП + источники'!AM$17:AM$89,'[1]ИП + источники'!$A$17:$A$89,$A231,'[1]ИП + источники'!$M$17:$M$89,"Амортизационные отчисления")+SUMIFS('[1]ИП + источники'!AM$17:AM$89,'[1]ИП + источники'!$A$17:$A$89,$A231,'[1]ИП + источники'!$M$17:$M$89,"погашение займов и кредитов из амортизации")</f>
        <v>0</v>
      </c>
      <c r="AM231" s="49">
        <f>SUMIFS('[1]ИП + источники'!AN$17:AN$89,'[1]ИП + источники'!$A$17:$A$89,$A231,'[1]ИП + источники'!$M$17:$M$89,"Амортизационные отчисления")+SUMIFS('[1]ИП + источники'!AN$17:AN$89,'[1]ИП + источники'!$A$17:$A$89,$A231,'[1]ИП + источники'!$M$17:$M$89,"погашение займов и кредитов из амортизации")</f>
        <v>0</v>
      </c>
      <c r="AN231" s="39">
        <f t="shared" si="54"/>
        <v>0</v>
      </c>
      <c r="AO231" s="39">
        <f t="shared" si="57"/>
        <v>0</v>
      </c>
      <c r="AP231" s="39">
        <f t="shared" si="57"/>
        <v>0</v>
      </c>
      <c r="AQ231" s="39">
        <f t="shared" si="57"/>
        <v>0</v>
      </c>
      <c r="AR231" s="39">
        <f t="shared" si="57"/>
        <v>0</v>
      </c>
      <c r="AS231" s="39">
        <f t="shared" si="57"/>
        <v>0</v>
      </c>
      <c r="AT231" s="39">
        <f t="shared" si="57"/>
        <v>0</v>
      </c>
      <c r="AU231" s="39">
        <f t="shared" si="57"/>
        <v>0</v>
      </c>
      <c r="AV231" s="39">
        <f t="shared" si="57"/>
        <v>0</v>
      </c>
      <c r="AW231" s="39">
        <f t="shared" si="57"/>
        <v>0</v>
      </c>
      <c r="AX231" s="31"/>
      <c r="AY231" s="31"/>
      <c r="AZ231" s="31"/>
    </row>
    <row r="232" spans="1:52" s="56" customFormat="1" ht="11.25" outlineLevel="1" x14ac:dyDescent="0.25">
      <c r="A232" s="23" t="str">
        <f t="shared" si="52"/>
        <v>2</v>
      </c>
      <c r="B232" s="1" t="s">
        <v>317</v>
      </c>
      <c r="C232" s="1"/>
      <c r="D232" s="1" t="s">
        <v>318</v>
      </c>
      <c r="L232" s="57" t="s">
        <v>319</v>
      </c>
      <c r="M232" s="76" t="s">
        <v>317</v>
      </c>
      <c r="N232" s="28" t="s">
        <v>16</v>
      </c>
      <c r="O232" s="60">
        <f>O233+O234+O235+O236</f>
        <v>0</v>
      </c>
      <c r="P232" s="60">
        <f t="shared" ref="P232:AM232" si="58">P233+P234+P235+P236</f>
        <v>0</v>
      </c>
      <c r="Q232" s="60">
        <f t="shared" si="58"/>
        <v>0</v>
      </c>
      <c r="R232" s="60">
        <f t="shared" si="46"/>
        <v>0</v>
      </c>
      <c r="S232" s="60">
        <f t="shared" si="58"/>
        <v>0</v>
      </c>
      <c r="T232" s="60">
        <f t="shared" si="58"/>
        <v>0</v>
      </c>
      <c r="U232" s="60">
        <f t="shared" si="58"/>
        <v>0</v>
      </c>
      <c r="V232" s="60">
        <f t="shared" si="58"/>
        <v>0</v>
      </c>
      <c r="W232" s="60">
        <f t="shared" si="58"/>
        <v>0</v>
      </c>
      <c r="X232" s="60">
        <f t="shared" si="58"/>
        <v>0</v>
      </c>
      <c r="Y232" s="60">
        <f t="shared" si="58"/>
        <v>0</v>
      </c>
      <c r="Z232" s="60">
        <f t="shared" si="58"/>
        <v>0</v>
      </c>
      <c r="AA232" s="60">
        <f t="shared" si="58"/>
        <v>0</v>
      </c>
      <c r="AB232" s="60">
        <f t="shared" si="58"/>
        <v>0</v>
      </c>
      <c r="AC232" s="60">
        <f t="shared" si="58"/>
        <v>0</v>
      </c>
      <c r="AD232" s="60">
        <f t="shared" si="58"/>
        <v>0</v>
      </c>
      <c r="AE232" s="60">
        <f t="shared" si="58"/>
        <v>0</v>
      </c>
      <c r="AF232" s="60">
        <f t="shared" si="58"/>
        <v>0</v>
      </c>
      <c r="AG232" s="60">
        <f t="shared" si="58"/>
        <v>0</v>
      </c>
      <c r="AH232" s="60">
        <f t="shared" si="58"/>
        <v>0</v>
      </c>
      <c r="AI232" s="60">
        <f t="shared" si="58"/>
        <v>0</v>
      </c>
      <c r="AJ232" s="60">
        <f t="shared" si="58"/>
        <v>0</v>
      </c>
      <c r="AK232" s="60">
        <f t="shared" si="58"/>
        <v>0</v>
      </c>
      <c r="AL232" s="60">
        <f t="shared" si="58"/>
        <v>0</v>
      </c>
      <c r="AM232" s="60">
        <f t="shared" si="58"/>
        <v>0</v>
      </c>
      <c r="AN232" s="29">
        <f t="shared" si="54"/>
        <v>0</v>
      </c>
      <c r="AO232" s="29">
        <f t="shared" si="57"/>
        <v>0</v>
      </c>
      <c r="AP232" s="29">
        <f t="shared" si="57"/>
        <v>0</v>
      </c>
      <c r="AQ232" s="29">
        <f t="shared" si="57"/>
        <v>0</v>
      </c>
      <c r="AR232" s="29">
        <f t="shared" si="57"/>
        <v>0</v>
      </c>
      <c r="AS232" s="29">
        <f t="shared" si="57"/>
        <v>0</v>
      </c>
      <c r="AT232" s="29">
        <f t="shared" si="57"/>
        <v>0</v>
      </c>
      <c r="AU232" s="29">
        <f t="shared" si="57"/>
        <v>0</v>
      </c>
      <c r="AV232" s="29">
        <f t="shared" si="57"/>
        <v>0</v>
      </c>
      <c r="AW232" s="29">
        <f t="shared" si="57"/>
        <v>0</v>
      </c>
      <c r="AX232" s="31"/>
      <c r="AY232" s="31"/>
      <c r="AZ232" s="31"/>
    </row>
    <row r="233" spans="1:52" ht="11.25" hidden="1" outlineLevel="1" x14ac:dyDescent="0.25">
      <c r="A233" s="23" t="str">
        <f t="shared" si="52"/>
        <v>2</v>
      </c>
      <c r="D233" s="1" t="s">
        <v>320</v>
      </c>
      <c r="L233" s="34" t="s">
        <v>321</v>
      </c>
      <c r="M233" s="35" t="s">
        <v>322</v>
      </c>
      <c r="N233" s="36" t="s">
        <v>16</v>
      </c>
      <c r="O233" s="77">
        <f>SUMIFS('[1]ИП + источники'!P$15:P$89,'[1]ИП + источники'!$A$15:$A$89,$A233,'[1]ИП + источники'!$M$15:$M$89,"погашение займов и кредитов из нормативной прибыли")</f>
        <v>0</v>
      </c>
      <c r="P233" s="77">
        <f>SUMIFS('[1]ИП + источники'!Q$15:Q$89,'[1]ИП + источники'!$A$15:$A$89,$A233,'[1]ИП + источники'!$M$15:$M$89,"погашение займов и кредитов из нормативной прибыли")</f>
        <v>0</v>
      </c>
      <c r="Q233" s="77">
        <f>SUMIFS('[1]ИП + источники'!R$15:R$89,'[1]ИП + источники'!$A$15:$A$89,$A233,'[1]ИП + источники'!$M$15:$M$89,"погашение займов и кредитов из нормативной прибыли")</f>
        <v>0</v>
      </c>
      <c r="R233" s="39">
        <f t="shared" si="46"/>
        <v>0</v>
      </c>
      <c r="S233" s="77">
        <f>SUMIFS('[1]ИП + источники'!T$15:T$89,'[1]ИП + источники'!$A$15:$A$89,$A233,'[1]ИП + источники'!$M$15:$M$89,"погашение займов и кредитов из нормативной прибыли")</f>
        <v>0</v>
      </c>
      <c r="T233" s="77">
        <f>SUMIFS('[1]ИП + источники'!U$15:U$89,'[1]ИП + источники'!$A$15:$A$89,$A233,'[1]ИП + источники'!$M$15:$M$89,"погашение займов и кредитов из нормативной прибыли")</f>
        <v>0</v>
      </c>
      <c r="U233" s="77">
        <f>SUMIFS('[1]ИП + источники'!V$15:V$89,'[1]ИП + источники'!$A$15:$A$89,$A233,'[1]ИП + источники'!$M$15:$M$89,"погашение займов и кредитов из нормативной прибыли")</f>
        <v>0</v>
      </c>
      <c r="V233" s="77">
        <f>SUMIFS('[1]ИП + источники'!W$15:W$89,'[1]ИП + источники'!$A$15:$A$89,$A233,'[1]ИП + источники'!$M$15:$M$89,"погашение займов и кредитов из нормативной прибыли")</f>
        <v>0</v>
      </c>
      <c r="W233" s="77">
        <f>SUMIFS('[1]ИП + источники'!X$15:X$89,'[1]ИП + источники'!$A$15:$A$89,$A233,'[1]ИП + источники'!$M$15:$M$89,"погашение займов и кредитов из нормативной прибыли")</f>
        <v>0</v>
      </c>
      <c r="X233" s="77">
        <f>SUMIFS('[1]ИП + источники'!Y$15:Y$89,'[1]ИП + источники'!$A$15:$A$89,$A233,'[1]ИП + источники'!$M$15:$M$89,"погашение займов и кредитов из нормативной прибыли")</f>
        <v>0</v>
      </c>
      <c r="Y233" s="77">
        <f>SUMIFS('[1]ИП + источники'!Z$15:Z$89,'[1]ИП + источники'!$A$15:$A$89,$A233,'[1]ИП + источники'!$M$15:$M$89,"погашение займов и кредитов из нормативной прибыли")</f>
        <v>0</v>
      </c>
      <c r="Z233" s="77">
        <f>SUMIFS('[1]ИП + источники'!AA$15:AA$89,'[1]ИП + источники'!$A$15:$A$89,$A233,'[1]ИП + источники'!$M$15:$M$89,"погашение займов и кредитов из нормативной прибыли")</f>
        <v>0</v>
      </c>
      <c r="AA233" s="77">
        <f>SUMIFS('[1]ИП + источники'!AB$15:AB$89,'[1]ИП + источники'!$A$15:$A$89,$A233,'[1]ИП + источники'!$M$15:$M$89,"погашение займов и кредитов из нормативной прибыли")</f>
        <v>0</v>
      </c>
      <c r="AB233" s="77">
        <f>SUMIFS('[1]ИП + источники'!AC$15:AC$89,'[1]ИП + источники'!$A$15:$A$89,$A233,'[1]ИП + источники'!$M$15:$M$89,"погашение займов и кредитов из нормативной прибыли")</f>
        <v>0</v>
      </c>
      <c r="AC233" s="77">
        <f>SUMIFS('[1]ИП + источники'!AD$15:AD$89,'[1]ИП + источники'!$A$15:$A$89,$A233,'[1]ИП + источники'!$M$15:$M$89,"погашение займов и кредитов из нормативной прибыли")</f>
        <v>0</v>
      </c>
      <c r="AD233" s="77">
        <f>SUMIFS('[1]ИП + источники'!AE$15:AE$89,'[1]ИП + источники'!$A$15:$A$89,$A233,'[1]ИП + источники'!$M$15:$M$89,"погашение займов и кредитов из нормативной прибыли")</f>
        <v>0</v>
      </c>
      <c r="AE233" s="77">
        <f>SUMIFS('[1]ИП + источники'!AF$15:AF$89,'[1]ИП + источники'!$A$15:$A$89,$A233,'[1]ИП + источники'!$M$15:$M$89,"погашение займов и кредитов из нормативной прибыли")</f>
        <v>0</v>
      </c>
      <c r="AF233" s="77">
        <f>SUMIFS('[1]ИП + источники'!AG$15:AG$89,'[1]ИП + источники'!$A$15:$A$89,$A233,'[1]ИП + источники'!$M$15:$M$89,"погашение займов и кредитов из нормативной прибыли")</f>
        <v>0</v>
      </c>
      <c r="AG233" s="77">
        <f>SUMIFS('[1]ИП + источники'!AH$15:AH$89,'[1]ИП + источники'!$A$15:$A$89,$A233,'[1]ИП + источники'!$M$15:$M$89,"погашение займов и кредитов из нормативной прибыли")</f>
        <v>0</v>
      </c>
      <c r="AH233" s="77">
        <f>SUMIFS('[1]ИП + источники'!AI$15:AI$89,'[1]ИП + источники'!$A$15:$A$89,$A233,'[1]ИП + источники'!$M$15:$M$89,"погашение займов и кредитов из нормативной прибыли")</f>
        <v>0</v>
      </c>
      <c r="AI233" s="77">
        <f>SUMIFS('[1]ИП + источники'!AJ$15:AJ$89,'[1]ИП + источники'!$A$15:$A$89,$A233,'[1]ИП + источники'!$M$15:$M$89,"погашение займов и кредитов из нормативной прибыли")</f>
        <v>0</v>
      </c>
      <c r="AJ233" s="77">
        <f>SUMIFS('[1]ИП + источники'!AK$15:AK$89,'[1]ИП + источники'!$A$15:$A$89,$A233,'[1]ИП + источники'!$M$15:$M$89,"погашение займов и кредитов из нормативной прибыли")</f>
        <v>0</v>
      </c>
      <c r="AK233" s="77">
        <f>SUMIFS('[1]ИП + источники'!AL$15:AL$89,'[1]ИП + источники'!$A$15:$A$89,$A233,'[1]ИП + источники'!$M$15:$M$89,"погашение займов и кредитов из нормативной прибыли")</f>
        <v>0</v>
      </c>
      <c r="AL233" s="77">
        <f>SUMIFS('[1]ИП + источники'!AM$15:AM$89,'[1]ИП + источники'!$A$15:$A$89,$A233,'[1]ИП + источники'!$M$15:$M$89,"погашение займов и кредитов из нормативной прибыли")</f>
        <v>0</v>
      </c>
      <c r="AM233" s="77">
        <f>SUMIFS('[1]ИП + источники'!AN$15:AN$89,'[1]ИП + источники'!$A$15:$A$89,$A233,'[1]ИП + источники'!$M$15:$M$89,"погашение займов и кредитов из нормативной прибыли")</f>
        <v>0</v>
      </c>
      <c r="AN233" s="39">
        <f t="shared" si="54"/>
        <v>0</v>
      </c>
      <c r="AO233" s="39">
        <f t="shared" si="57"/>
        <v>0</v>
      </c>
      <c r="AP233" s="39">
        <f t="shared" si="57"/>
        <v>0</v>
      </c>
      <c r="AQ233" s="39">
        <f t="shared" si="57"/>
        <v>0</v>
      </c>
      <c r="AR233" s="39">
        <f t="shared" si="57"/>
        <v>0</v>
      </c>
      <c r="AS233" s="39">
        <f t="shared" si="57"/>
        <v>0</v>
      </c>
      <c r="AT233" s="39">
        <f t="shared" si="57"/>
        <v>0</v>
      </c>
      <c r="AU233" s="39">
        <f t="shared" si="57"/>
        <v>0</v>
      </c>
      <c r="AV233" s="39">
        <f t="shared" si="57"/>
        <v>0</v>
      </c>
      <c r="AW233" s="39">
        <f t="shared" si="57"/>
        <v>0</v>
      </c>
      <c r="AX233" s="31"/>
      <c r="AY233" s="31"/>
      <c r="AZ233" s="31"/>
    </row>
    <row r="234" spans="1:52" ht="11.25" hidden="1" outlineLevel="1" x14ac:dyDescent="0.25">
      <c r="A234" s="23" t="str">
        <f t="shared" si="52"/>
        <v>2</v>
      </c>
      <c r="D234" s="1" t="s">
        <v>323</v>
      </c>
      <c r="L234" s="34" t="s">
        <v>324</v>
      </c>
      <c r="M234" s="35" t="s">
        <v>325</v>
      </c>
      <c r="N234" s="36" t="s">
        <v>16</v>
      </c>
      <c r="O234" s="77">
        <f>SUMIFS('[1]ИП + источники'!P$15:P$89,'[1]ИП + источники'!$A$15:$A$89,$A234,'[1]ИП + источники'!$M$15:$M$89,"уплата процентов по кредитам из нормативной прибыли")</f>
        <v>0</v>
      </c>
      <c r="P234" s="77">
        <f>SUMIFS('[1]ИП + источники'!Q$15:Q$89,'[1]ИП + источники'!$A$15:$A$89,$A234,'[1]ИП + источники'!$M$15:$M$89,"уплата процентов по кредитам из нормативной прибыли")</f>
        <v>0</v>
      </c>
      <c r="Q234" s="77">
        <f>SUMIFS('[1]ИП + источники'!R$15:R$89,'[1]ИП + источники'!$A$15:$A$89,$A234,'[1]ИП + источники'!$M$15:$M$89,"уплата процентов по кредитам из нормативной прибыли")</f>
        <v>0</v>
      </c>
      <c r="R234" s="39">
        <f t="shared" si="46"/>
        <v>0</v>
      </c>
      <c r="S234" s="77">
        <f>SUMIFS('[1]ИП + источники'!T$15:T$89,'[1]ИП + источники'!$A$15:$A$89,$A234,'[1]ИП + источники'!$M$15:$M$89,"уплата процентов по кредитам из нормативной прибыли")</f>
        <v>0</v>
      </c>
      <c r="T234" s="77">
        <f>SUMIFS('[1]ИП + источники'!U$15:U$89,'[1]ИП + источники'!$A$15:$A$89,$A234,'[1]ИП + источники'!$M$15:$M$89,"уплата процентов по кредитам из нормативной прибыли")</f>
        <v>0</v>
      </c>
      <c r="U234" s="77">
        <f>SUMIFS('[1]ИП + источники'!V$15:V$89,'[1]ИП + источники'!$A$15:$A$89,$A234,'[1]ИП + источники'!$M$15:$M$89,"уплата процентов по кредитам из нормативной прибыли")</f>
        <v>0</v>
      </c>
      <c r="V234" s="77">
        <f>SUMIFS('[1]ИП + источники'!W$15:W$89,'[1]ИП + источники'!$A$15:$A$89,$A234,'[1]ИП + источники'!$M$15:$M$89,"уплата процентов по кредитам из нормативной прибыли")</f>
        <v>0</v>
      </c>
      <c r="W234" s="77">
        <f>SUMIFS('[1]ИП + источники'!X$15:X$89,'[1]ИП + источники'!$A$15:$A$89,$A234,'[1]ИП + источники'!$M$15:$M$89,"уплата процентов по кредитам из нормативной прибыли")</f>
        <v>0</v>
      </c>
      <c r="X234" s="77">
        <f>SUMIFS('[1]ИП + источники'!Y$15:Y$89,'[1]ИП + источники'!$A$15:$A$89,$A234,'[1]ИП + источники'!$M$15:$M$89,"уплата процентов по кредитам из нормативной прибыли")</f>
        <v>0</v>
      </c>
      <c r="Y234" s="77">
        <f>SUMIFS('[1]ИП + источники'!Z$15:Z$89,'[1]ИП + источники'!$A$15:$A$89,$A234,'[1]ИП + источники'!$M$15:$M$89,"уплата процентов по кредитам из нормативной прибыли")</f>
        <v>0</v>
      </c>
      <c r="Z234" s="77">
        <f>SUMIFS('[1]ИП + источники'!AA$15:AA$89,'[1]ИП + источники'!$A$15:$A$89,$A234,'[1]ИП + источники'!$M$15:$M$89,"уплата процентов по кредитам из нормативной прибыли")</f>
        <v>0</v>
      </c>
      <c r="AA234" s="77">
        <f>SUMIFS('[1]ИП + источники'!AB$15:AB$89,'[1]ИП + источники'!$A$15:$A$89,$A234,'[1]ИП + источники'!$M$15:$M$89,"уплата процентов по кредитам из нормативной прибыли")</f>
        <v>0</v>
      </c>
      <c r="AB234" s="77">
        <f>SUMIFS('[1]ИП + источники'!AC$15:AC$89,'[1]ИП + источники'!$A$15:$A$89,$A234,'[1]ИП + источники'!$M$15:$M$89,"уплата процентов по кредитам из нормативной прибыли")</f>
        <v>0</v>
      </c>
      <c r="AC234" s="77">
        <f>SUMIFS('[1]ИП + источники'!AD$15:AD$89,'[1]ИП + источники'!$A$15:$A$89,$A234,'[1]ИП + источники'!$M$15:$M$89,"уплата процентов по кредитам из нормативной прибыли")</f>
        <v>0</v>
      </c>
      <c r="AD234" s="77">
        <f>SUMIFS('[1]ИП + источники'!AE$15:AE$89,'[1]ИП + источники'!$A$15:$A$89,$A234,'[1]ИП + источники'!$M$15:$M$89,"уплата процентов по кредитам из нормативной прибыли")</f>
        <v>0</v>
      </c>
      <c r="AE234" s="77">
        <f>SUMIFS('[1]ИП + источники'!AF$15:AF$89,'[1]ИП + источники'!$A$15:$A$89,$A234,'[1]ИП + источники'!$M$15:$M$89,"уплата процентов по кредитам из нормативной прибыли")</f>
        <v>0</v>
      </c>
      <c r="AF234" s="77">
        <f>SUMIFS('[1]ИП + источники'!AG$15:AG$89,'[1]ИП + источники'!$A$15:$A$89,$A234,'[1]ИП + источники'!$M$15:$M$89,"уплата процентов по кредитам из нормативной прибыли")</f>
        <v>0</v>
      </c>
      <c r="AG234" s="77">
        <f>SUMIFS('[1]ИП + источники'!AH$15:AH$89,'[1]ИП + источники'!$A$15:$A$89,$A234,'[1]ИП + источники'!$M$15:$M$89,"уплата процентов по кредитам из нормативной прибыли")</f>
        <v>0</v>
      </c>
      <c r="AH234" s="77">
        <f>SUMIFS('[1]ИП + источники'!AI$15:AI$89,'[1]ИП + источники'!$A$15:$A$89,$A234,'[1]ИП + источники'!$M$15:$M$89,"уплата процентов по кредитам из нормативной прибыли")</f>
        <v>0</v>
      </c>
      <c r="AI234" s="77">
        <f>SUMIFS('[1]ИП + источники'!AJ$15:AJ$89,'[1]ИП + источники'!$A$15:$A$89,$A234,'[1]ИП + источники'!$M$15:$M$89,"уплата процентов по кредитам из нормативной прибыли")</f>
        <v>0</v>
      </c>
      <c r="AJ234" s="77">
        <f>SUMIFS('[1]ИП + источники'!AK$15:AK$89,'[1]ИП + источники'!$A$15:$A$89,$A234,'[1]ИП + источники'!$M$15:$M$89,"уплата процентов по кредитам из нормативной прибыли")</f>
        <v>0</v>
      </c>
      <c r="AK234" s="77">
        <f>SUMIFS('[1]ИП + источники'!AL$15:AL$89,'[1]ИП + источники'!$A$15:$A$89,$A234,'[1]ИП + источники'!$M$15:$M$89,"уплата процентов по кредитам из нормативной прибыли")</f>
        <v>0</v>
      </c>
      <c r="AL234" s="77">
        <f>SUMIFS('[1]ИП + источники'!AM$15:AM$89,'[1]ИП + источники'!$A$15:$A$89,$A234,'[1]ИП + источники'!$M$15:$M$89,"уплата процентов по кредитам из нормативной прибыли")</f>
        <v>0</v>
      </c>
      <c r="AM234" s="77">
        <f>SUMIFS('[1]ИП + источники'!AN$15:AN$89,'[1]ИП + источники'!$A$15:$A$89,$A234,'[1]ИП + источники'!$M$15:$M$89,"уплата процентов по кредитам из нормативной прибыли")</f>
        <v>0</v>
      </c>
      <c r="AN234" s="39">
        <f t="shared" si="54"/>
        <v>0</v>
      </c>
      <c r="AO234" s="39">
        <f t="shared" si="57"/>
        <v>0</v>
      </c>
      <c r="AP234" s="39">
        <f t="shared" si="57"/>
        <v>0</v>
      </c>
      <c r="AQ234" s="39">
        <f t="shared" si="57"/>
        <v>0</v>
      </c>
      <c r="AR234" s="39">
        <f t="shared" si="57"/>
        <v>0</v>
      </c>
      <c r="AS234" s="39">
        <f t="shared" si="57"/>
        <v>0</v>
      </c>
      <c r="AT234" s="39">
        <f t="shared" si="57"/>
        <v>0</v>
      </c>
      <c r="AU234" s="39">
        <f t="shared" si="57"/>
        <v>0</v>
      </c>
      <c r="AV234" s="39">
        <f t="shared" si="57"/>
        <v>0</v>
      </c>
      <c r="AW234" s="39">
        <f t="shared" si="57"/>
        <v>0</v>
      </c>
      <c r="AX234" s="31"/>
      <c r="AY234" s="31"/>
      <c r="AZ234" s="31"/>
    </row>
    <row r="235" spans="1:52" ht="11.25" hidden="1" outlineLevel="1" x14ac:dyDescent="0.25">
      <c r="A235" s="23" t="str">
        <f t="shared" si="52"/>
        <v>2</v>
      </c>
      <c r="D235" s="1" t="s">
        <v>326</v>
      </c>
      <c r="L235" s="34" t="s">
        <v>327</v>
      </c>
      <c r="M235" s="35" t="s">
        <v>328</v>
      </c>
      <c r="N235" s="36" t="s">
        <v>16</v>
      </c>
      <c r="O235" s="77">
        <f>SUMIFS('[1]ИП + источники'!P$15:P$89,'[1]ИП + источники'!$A$15:$A$89,$A235,'[1]ИП + источники'!$M$15:$M$89,"Прибыль на капвложения")</f>
        <v>0</v>
      </c>
      <c r="P235" s="77">
        <f>SUMIFS('[1]ИП + источники'!Q$15:Q$89,'[1]ИП + источники'!$A$15:$A$89,$A235,'[1]ИП + источники'!$M$15:$M$89,"Прибыль на капвложения")</f>
        <v>0</v>
      </c>
      <c r="Q235" s="77">
        <f>SUMIFS('[1]ИП + источники'!R$15:R$89,'[1]ИП + источники'!$A$15:$A$89,$A235,'[1]ИП + источники'!$M$15:$M$89,"Прибыль на капвложения")</f>
        <v>0</v>
      </c>
      <c r="R235" s="39">
        <f t="shared" si="46"/>
        <v>0</v>
      </c>
      <c r="S235" s="77">
        <f>SUMIFS('[1]ИП + источники'!T$15:T$89,'[1]ИП + источники'!$A$15:$A$89,$A235,'[1]ИП + источники'!$M$15:$M$89,"Прибыль на капвложения")</f>
        <v>0</v>
      </c>
      <c r="T235" s="77">
        <f>SUMIFS('[1]ИП + источники'!U$15:U$89,'[1]ИП + источники'!$A$15:$A$89,$A235,'[1]ИП + источники'!$M$15:$M$89,"Прибыль на капвложения")</f>
        <v>0</v>
      </c>
      <c r="U235" s="77">
        <f>SUMIFS('[1]ИП + источники'!V$15:V$89,'[1]ИП + источники'!$A$15:$A$89,$A235,'[1]ИП + источники'!$M$15:$M$89,"Прибыль на капвложения")</f>
        <v>0</v>
      </c>
      <c r="V235" s="77">
        <f>SUMIFS('[1]ИП + источники'!W$15:W$89,'[1]ИП + источники'!$A$15:$A$89,$A235,'[1]ИП + источники'!$M$15:$M$89,"Прибыль на капвложения")</f>
        <v>0</v>
      </c>
      <c r="W235" s="77">
        <f>SUMIFS('[1]ИП + источники'!X$15:X$89,'[1]ИП + источники'!$A$15:$A$89,$A235,'[1]ИП + источники'!$M$15:$M$89,"Прибыль на капвложения")</f>
        <v>0</v>
      </c>
      <c r="X235" s="77">
        <f>SUMIFS('[1]ИП + источники'!Y$15:Y$89,'[1]ИП + источники'!$A$15:$A$89,$A235,'[1]ИП + источники'!$M$15:$M$89,"Прибыль на капвложения")</f>
        <v>0</v>
      </c>
      <c r="Y235" s="77">
        <f>SUMIFS('[1]ИП + источники'!Z$15:Z$89,'[1]ИП + источники'!$A$15:$A$89,$A235,'[1]ИП + источники'!$M$15:$M$89,"Прибыль на капвложения")</f>
        <v>0</v>
      </c>
      <c r="Z235" s="77">
        <f>SUMIFS('[1]ИП + источники'!AA$15:AA$89,'[1]ИП + источники'!$A$15:$A$89,$A235,'[1]ИП + источники'!$M$15:$M$89,"Прибыль на капвложения")</f>
        <v>0</v>
      </c>
      <c r="AA235" s="77">
        <f>SUMIFS('[1]ИП + источники'!AB$15:AB$89,'[1]ИП + источники'!$A$15:$A$89,$A235,'[1]ИП + источники'!$M$15:$M$89,"Прибыль на капвложения")</f>
        <v>0</v>
      </c>
      <c r="AB235" s="77">
        <f>SUMIFS('[1]ИП + источники'!AC$15:AC$89,'[1]ИП + источники'!$A$15:$A$89,$A235,'[1]ИП + источники'!$M$15:$M$89,"Прибыль на капвложения")</f>
        <v>0</v>
      </c>
      <c r="AC235" s="77">
        <f>SUMIFS('[1]ИП + источники'!AD$15:AD$89,'[1]ИП + источники'!$A$15:$A$89,$A235,'[1]ИП + источники'!$M$15:$M$89,"Прибыль на капвложения")</f>
        <v>0</v>
      </c>
      <c r="AD235" s="77">
        <f>SUMIFS('[1]ИП + источники'!AE$15:AE$89,'[1]ИП + источники'!$A$15:$A$89,$A235,'[1]ИП + источники'!$M$15:$M$89,"Прибыль на капвложения")</f>
        <v>0</v>
      </c>
      <c r="AE235" s="77">
        <f>SUMIFS('[1]ИП + источники'!AF$15:AF$89,'[1]ИП + источники'!$A$15:$A$89,$A235,'[1]ИП + источники'!$M$15:$M$89,"Прибыль на капвложения")</f>
        <v>0</v>
      </c>
      <c r="AF235" s="77">
        <f>SUMIFS('[1]ИП + источники'!AG$15:AG$89,'[1]ИП + источники'!$A$15:$A$89,$A235,'[1]ИП + источники'!$M$15:$M$89,"Прибыль на капвложения")</f>
        <v>0</v>
      </c>
      <c r="AG235" s="77">
        <f>SUMIFS('[1]ИП + источники'!AH$15:AH$89,'[1]ИП + источники'!$A$15:$A$89,$A235,'[1]ИП + источники'!$M$15:$M$89,"Прибыль на капвложения")</f>
        <v>0</v>
      </c>
      <c r="AH235" s="77">
        <f>SUMIFS('[1]ИП + источники'!AI$15:AI$89,'[1]ИП + источники'!$A$15:$A$89,$A235,'[1]ИП + источники'!$M$15:$M$89,"Прибыль на капвложения")</f>
        <v>0</v>
      </c>
      <c r="AI235" s="77">
        <f>SUMIFS('[1]ИП + источники'!AJ$15:AJ$89,'[1]ИП + источники'!$A$15:$A$89,$A235,'[1]ИП + источники'!$M$15:$M$89,"Прибыль на капвложения")</f>
        <v>0</v>
      </c>
      <c r="AJ235" s="77">
        <f>SUMIFS('[1]ИП + источники'!AK$15:AK$89,'[1]ИП + источники'!$A$15:$A$89,$A235,'[1]ИП + источники'!$M$15:$M$89,"Прибыль на капвложения")</f>
        <v>0</v>
      </c>
      <c r="AK235" s="77">
        <f>SUMIFS('[1]ИП + источники'!AL$15:AL$89,'[1]ИП + источники'!$A$15:$A$89,$A235,'[1]ИП + источники'!$M$15:$M$89,"Прибыль на капвложения")</f>
        <v>0</v>
      </c>
      <c r="AL235" s="77">
        <f>SUMIFS('[1]ИП + источники'!AM$15:AM$89,'[1]ИП + источники'!$A$15:$A$89,$A235,'[1]ИП + источники'!$M$15:$M$89,"Прибыль на капвложения")</f>
        <v>0</v>
      </c>
      <c r="AM235" s="77">
        <f>SUMIFS('[1]ИП + источники'!AN$15:AN$89,'[1]ИП + источники'!$A$15:$A$89,$A235,'[1]ИП + источники'!$M$15:$M$89,"Прибыль на капвложения")</f>
        <v>0</v>
      </c>
      <c r="AN235" s="39">
        <f t="shared" si="54"/>
        <v>0</v>
      </c>
      <c r="AO235" s="39">
        <f t="shared" si="57"/>
        <v>0</v>
      </c>
      <c r="AP235" s="39">
        <f t="shared" si="57"/>
        <v>0</v>
      </c>
      <c r="AQ235" s="39">
        <f t="shared" si="57"/>
        <v>0</v>
      </c>
      <c r="AR235" s="39">
        <f t="shared" si="57"/>
        <v>0</v>
      </c>
      <c r="AS235" s="39">
        <f t="shared" si="57"/>
        <v>0</v>
      </c>
      <c r="AT235" s="39">
        <f t="shared" si="57"/>
        <v>0</v>
      </c>
      <c r="AU235" s="39">
        <f t="shared" si="57"/>
        <v>0</v>
      </c>
      <c r="AV235" s="39">
        <f t="shared" si="57"/>
        <v>0</v>
      </c>
      <c r="AW235" s="39">
        <f t="shared" si="57"/>
        <v>0</v>
      </c>
      <c r="AX235" s="31"/>
      <c r="AY235" s="31"/>
      <c r="AZ235" s="31"/>
    </row>
    <row r="236" spans="1:52" ht="22.5" hidden="1" outlineLevel="1" x14ac:dyDescent="0.25">
      <c r="A236" s="23" t="str">
        <f t="shared" si="52"/>
        <v>2</v>
      </c>
      <c r="B236" s="1" t="s">
        <v>329</v>
      </c>
      <c r="D236" s="1" t="s">
        <v>330</v>
      </c>
      <c r="L236" s="34" t="s">
        <v>331</v>
      </c>
      <c r="M236" s="35" t="s">
        <v>332</v>
      </c>
      <c r="N236" s="36" t="s">
        <v>16</v>
      </c>
      <c r="O236" s="49"/>
      <c r="P236" s="49"/>
      <c r="Q236" s="49"/>
      <c r="R236" s="39">
        <f t="shared" si="46"/>
        <v>0</v>
      </c>
      <c r="S236" s="49"/>
      <c r="T236" s="49"/>
      <c r="U236" s="49"/>
      <c r="V236" s="49"/>
      <c r="W236" s="49"/>
      <c r="X236" s="49"/>
      <c r="Y236" s="49"/>
      <c r="Z236" s="49"/>
      <c r="AA236" s="49"/>
      <c r="AB236" s="49"/>
      <c r="AC236" s="49"/>
      <c r="AD236" s="49"/>
      <c r="AE236" s="49"/>
      <c r="AF236" s="49"/>
      <c r="AG236" s="49"/>
      <c r="AH236" s="49"/>
      <c r="AI236" s="49"/>
      <c r="AJ236" s="49"/>
      <c r="AK236" s="49"/>
      <c r="AL236" s="49"/>
      <c r="AM236" s="49"/>
      <c r="AN236" s="39">
        <f t="shared" si="54"/>
        <v>0</v>
      </c>
      <c r="AO236" s="39">
        <f t="shared" si="57"/>
        <v>0</v>
      </c>
      <c r="AP236" s="39">
        <f t="shared" si="57"/>
        <v>0</v>
      </c>
      <c r="AQ236" s="39">
        <f t="shared" si="57"/>
        <v>0</v>
      </c>
      <c r="AR236" s="39">
        <f t="shared" si="57"/>
        <v>0</v>
      </c>
      <c r="AS236" s="39">
        <f t="shared" si="57"/>
        <v>0</v>
      </c>
      <c r="AT236" s="39">
        <f t="shared" si="57"/>
        <v>0</v>
      </c>
      <c r="AU236" s="39">
        <f t="shared" si="57"/>
        <v>0</v>
      </c>
      <c r="AV236" s="39">
        <f t="shared" si="57"/>
        <v>0</v>
      </c>
      <c r="AW236" s="39">
        <f t="shared" si="57"/>
        <v>0</v>
      </c>
      <c r="AX236" s="31"/>
      <c r="AY236" s="31"/>
      <c r="AZ236" s="31"/>
    </row>
    <row r="237" spans="1:52" ht="11.25" outlineLevel="1" x14ac:dyDescent="0.25">
      <c r="A237" s="23" t="str">
        <f t="shared" si="52"/>
        <v>2</v>
      </c>
      <c r="B237" s="1" t="s">
        <v>333</v>
      </c>
      <c r="D237" s="1" t="s">
        <v>334</v>
      </c>
      <c r="L237" s="34" t="s">
        <v>335</v>
      </c>
      <c r="M237" s="78" t="s">
        <v>333</v>
      </c>
      <c r="N237" s="36" t="s">
        <v>16</v>
      </c>
      <c r="O237" s="49"/>
      <c r="P237" s="49"/>
      <c r="Q237" s="49"/>
      <c r="R237" s="39">
        <f t="shared" si="46"/>
        <v>0</v>
      </c>
      <c r="S237" s="49"/>
      <c r="T237" s="49"/>
      <c r="U237" s="49"/>
      <c r="V237" s="49"/>
      <c r="W237" s="49"/>
      <c r="X237" s="49"/>
      <c r="Y237" s="49"/>
      <c r="Z237" s="49"/>
      <c r="AA237" s="49"/>
      <c r="AB237" s="49"/>
      <c r="AC237" s="49"/>
      <c r="AD237" s="49">
        <v>104.77062981703264</v>
      </c>
      <c r="AE237" s="49">
        <v>108.93662861667913</v>
      </c>
      <c r="AF237" s="49">
        <v>112.49250062803392</v>
      </c>
      <c r="AG237" s="49">
        <v>116.17085653674845</v>
      </c>
      <c r="AH237" s="49">
        <v>119.97621783064743</v>
      </c>
      <c r="AI237" s="49"/>
      <c r="AJ237" s="49"/>
      <c r="AK237" s="49"/>
      <c r="AL237" s="49"/>
      <c r="AM237" s="49"/>
      <c r="AN237" s="39">
        <f t="shared" si="54"/>
        <v>0</v>
      </c>
      <c r="AO237" s="39">
        <f t="shared" si="57"/>
        <v>3.976304052883739</v>
      </c>
      <c r="AP237" s="39">
        <f t="shared" si="57"/>
        <v>3.2641656497990419</v>
      </c>
      <c r="AQ237" s="39">
        <f t="shared" si="57"/>
        <v>3.2698676695589874</v>
      </c>
      <c r="AR237" s="39">
        <f t="shared" si="57"/>
        <v>3.2756591518245624</v>
      </c>
      <c r="AS237" s="39">
        <f t="shared" si="57"/>
        <v>-100</v>
      </c>
      <c r="AT237" s="39">
        <f t="shared" si="57"/>
        <v>0</v>
      </c>
      <c r="AU237" s="39">
        <f t="shared" si="57"/>
        <v>0</v>
      </c>
      <c r="AV237" s="39">
        <f t="shared" si="57"/>
        <v>0</v>
      </c>
      <c r="AW237" s="39">
        <f t="shared" si="57"/>
        <v>0</v>
      </c>
      <c r="AX237" s="31"/>
      <c r="AY237" s="31"/>
      <c r="AZ237" s="31"/>
    </row>
    <row r="238" spans="1:52" s="56" customFormat="1" ht="11.25" outlineLevel="1" x14ac:dyDescent="0.25">
      <c r="A238" s="23" t="str">
        <f t="shared" si="52"/>
        <v>2</v>
      </c>
      <c r="B238" s="1" t="s">
        <v>336</v>
      </c>
      <c r="C238" s="1"/>
      <c r="D238" s="79" t="s">
        <v>337</v>
      </c>
      <c r="L238" s="57" t="s">
        <v>338</v>
      </c>
      <c r="M238" s="80" t="s">
        <v>339</v>
      </c>
      <c r="N238" s="59" t="s">
        <v>16</v>
      </c>
      <c r="O238" s="30">
        <v>69.23</v>
      </c>
      <c r="P238" s="30"/>
      <c r="Q238" s="30">
        <v>69.229635258540441</v>
      </c>
      <c r="R238" s="29">
        <f t="shared" si="46"/>
        <v>69.229635258540441</v>
      </c>
      <c r="S238" s="30">
        <v>13.009635258540399</v>
      </c>
      <c r="T238" s="49">
        <f>SUMIFS('[1]Корректировка НВВ'!$P$15:$P$104,'[1]Корректировка НВВ'!$A$15:$A$104,$A238,'[1]Корректировка НВВ'!$D$15:$D$104,$B238)</f>
        <v>21.6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49">
        <f ca="1">SUMIFS('[1]Корректировка НВВ'!$Q$15:$Q$104,'[1]Корректировка НВВ'!$A$15:$A$104,$A238,'[1]Корректировка НВВ'!$D$15:$D$104,$B238)</f>
        <v>0</v>
      </c>
      <c r="AE238" s="30"/>
      <c r="AF238" s="30"/>
      <c r="AG238" s="30"/>
      <c r="AH238" s="30"/>
      <c r="AI238" s="30"/>
      <c r="AJ238" s="30"/>
      <c r="AK238" s="30"/>
      <c r="AL238" s="30"/>
      <c r="AM238" s="30"/>
      <c r="AN238" s="29">
        <f t="shared" ca="1" si="54"/>
        <v>-100</v>
      </c>
      <c r="AO238" s="29">
        <f t="shared" ca="1" si="57"/>
        <v>0</v>
      </c>
      <c r="AP238" s="29">
        <f t="shared" si="57"/>
        <v>0</v>
      </c>
      <c r="AQ238" s="29">
        <f t="shared" si="57"/>
        <v>0</v>
      </c>
      <c r="AR238" s="29">
        <f t="shared" si="57"/>
        <v>0</v>
      </c>
      <c r="AS238" s="29">
        <f t="shared" si="57"/>
        <v>0</v>
      </c>
      <c r="AT238" s="29">
        <f t="shared" si="57"/>
        <v>0</v>
      </c>
      <c r="AU238" s="29">
        <f t="shared" si="57"/>
        <v>0</v>
      </c>
      <c r="AV238" s="29">
        <f t="shared" si="57"/>
        <v>0</v>
      </c>
      <c r="AW238" s="29">
        <f t="shared" si="57"/>
        <v>0</v>
      </c>
      <c r="AX238" s="43"/>
      <c r="AY238" s="43"/>
      <c r="AZ238" s="43"/>
    </row>
    <row r="239" spans="1:52" ht="11.25" hidden="1" outlineLevel="1" x14ac:dyDescent="0.25">
      <c r="A239" s="23" t="str">
        <f t="shared" si="52"/>
        <v>2</v>
      </c>
      <c r="L239" s="34"/>
      <c r="M239" s="78" t="s">
        <v>340</v>
      </c>
      <c r="N239" s="36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F239" s="40"/>
      <c r="AG239" s="40"/>
      <c r="AH239" s="40"/>
      <c r="AI239" s="40"/>
      <c r="AJ239" s="40"/>
      <c r="AK239" s="40"/>
      <c r="AL239" s="40"/>
      <c r="AM239" s="40"/>
      <c r="AN239" s="40"/>
      <c r="AO239" s="40"/>
      <c r="AP239" s="40"/>
      <c r="AQ239" s="40"/>
      <c r="AR239" s="40"/>
      <c r="AS239" s="40"/>
      <c r="AT239" s="40"/>
      <c r="AU239" s="40"/>
      <c r="AV239" s="40"/>
      <c r="AW239" s="40"/>
      <c r="AX239" s="63"/>
      <c r="AY239" s="63"/>
      <c r="AZ239" s="63"/>
    </row>
    <row r="240" spans="1:52" ht="22.5" hidden="1" outlineLevel="1" x14ac:dyDescent="0.25">
      <c r="A240" s="23" t="str">
        <f t="shared" si="52"/>
        <v>2</v>
      </c>
      <c r="B240" s="1" t="s">
        <v>307</v>
      </c>
      <c r="D240" s="1" t="s">
        <v>341</v>
      </c>
      <c r="L240" s="34" t="s">
        <v>342</v>
      </c>
      <c r="M240" s="35" t="s">
        <v>343</v>
      </c>
      <c r="N240" s="36" t="s">
        <v>16</v>
      </c>
      <c r="O240" s="49"/>
      <c r="P240" s="49"/>
      <c r="Q240" s="49"/>
      <c r="R240" s="39">
        <f t="shared" si="46"/>
        <v>0</v>
      </c>
      <c r="S240" s="49"/>
      <c r="T240" s="49">
        <f>SUMIFS('[1]Корректировка НВВ'!$P$15:$P$104,'[1]Корректировка НВВ'!$A$15:$A$104,$A240,'[1]Корректировка НВВ'!$D$15:$D$104,$B240)</f>
        <v>0</v>
      </c>
      <c r="U240" s="49"/>
      <c r="V240" s="49"/>
      <c r="W240" s="49"/>
      <c r="X240" s="49"/>
      <c r="Y240" s="49"/>
      <c r="Z240" s="49"/>
      <c r="AA240" s="49"/>
      <c r="AB240" s="49"/>
      <c r="AC240" s="49"/>
      <c r="AD240" s="49">
        <f>SUMIFS('[1]Корректировка НВВ'!$Q$15:$Q$104,'[1]Корректировка НВВ'!$A$15:$A$104,$A240,'[1]Корректировка НВВ'!$D$15:$D$104,$B240)</f>
        <v>0</v>
      </c>
      <c r="AE240" s="49"/>
      <c r="AF240" s="49"/>
      <c r="AG240" s="49"/>
      <c r="AH240" s="49"/>
      <c r="AI240" s="49"/>
      <c r="AJ240" s="49"/>
      <c r="AK240" s="49"/>
      <c r="AL240" s="49"/>
      <c r="AM240" s="49"/>
      <c r="AN240" s="40"/>
      <c r="AO240" s="40"/>
      <c r="AP240" s="40"/>
      <c r="AQ240" s="40"/>
      <c r="AR240" s="40"/>
      <c r="AS240" s="40"/>
      <c r="AT240" s="40"/>
      <c r="AU240" s="40"/>
      <c r="AV240" s="40"/>
      <c r="AW240" s="40"/>
      <c r="AX240" s="31"/>
      <c r="AY240" s="31"/>
      <c r="AZ240" s="31"/>
    </row>
    <row r="241" spans="1:52" ht="101.25" hidden="1" outlineLevel="1" x14ac:dyDescent="0.25">
      <c r="A241" s="23" t="str">
        <f t="shared" si="52"/>
        <v>2</v>
      </c>
      <c r="B241" s="1" t="s">
        <v>311</v>
      </c>
      <c r="D241" s="1" t="s">
        <v>344</v>
      </c>
      <c r="L241" s="34" t="s">
        <v>345</v>
      </c>
      <c r="M241" s="35" t="s">
        <v>346</v>
      </c>
      <c r="N241" s="36" t="s">
        <v>16</v>
      </c>
      <c r="O241" s="49"/>
      <c r="P241" s="49"/>
      <c r="Q241" s="49"/>
      <c r="R241" s="39">
        <f t="shared" si="46"/>
        <v>0</v>
      </c>
      <c r="S241" s="49"/>
      <c r="T241" s="49">
        <f>SUMIFS('[1]Корректировка НВВ'!$P$15:$P$104,'[1]Корректировка НВВ'!$A$15:$A$104,$A241,'[1]Корректировка НВВ'!$D$15:$D$104,$B241)</f>
        <v>0</v>
      </c>
      <c r="U241" s="49"/>
      <c r="V241" s="49"/>
      <c r="W241" s="49"/>
      <c r="X241" s="49"/>
      <c r="Y241" s="49"/>
      <c r="Z241" s="49"/>
      <c r="AA241" s="49"/>
      <c r="AB241" s="49"/>
      <c r="AC241" s="49"/>
      <c r="AD241" s="49">
        <f>SUMIFS('[1]Корректировка НВВ'!$Q$15:$Q$104,'[1]Корректировка НВВ'!$A$15:$A$104,$A241,'[1]Корректировка НВВ'!$D$15:$D$104,$B241)</f>
        <v>0</v>
      </c>
      <c r="AE241" s="49"/>
      <c r="AF241" s="49"/>
      <c r="AG241" s="49"/>
      <c r="AH241" s="49"/>
      <c r="AI241" s="49"/>
      <c r="AJ241" s="49"/>
      <c r="AK241" s="49"/>
      <c r="AL241" s="49"/>
      <c r="AM241" s="49"/>
      <c r="AN241" s="40"/>
      <c r="AO241" s="40"/>
      <c r="AP241" s="40"/>
      <c r="AQ241" s="40"/>
      <c r="AR241" s="40"/>
      <c r="AS241" s="40"/>
      <c r="AT241" s="40"/>
      <c r="AU241" s="40"/>
      <c r="AV241" s="40"/>
      <c r="AW241" s="40"/>
      <c r="AX241" s="31"/>
      <c r="AY241" s="31"/>
      <c r="AZ241" s="31"/>
    </row>
    <row r="242" spans="1:52" ht="45" outlineLevel="1" x14ac:dyDescent="0.25">
      <c r="A242" s="23" t="str">
        <f t="shared" si="52"/>
        <v>2</v>
      </c>
      <c r="D242" s="1" t="s">
        <v>347</v>
      </c>
      <c r="L242" s="34" t="s">
        <v>348</v>
      </c>
      <c r="M242" s="35" t="s">
        <v>349</v>
      </c>
      <c r="N242" s="36" t="s">
        <v>16</v>
      </c>
      <c r="O242" s="49">
        <v>69.229635258540441</v>
      </c>
      <c r="P242" s="49"/>
      <c r="Q242" s="49">
        <v>69.229635258540441</v>
      </c>
      <c r="R242" s="39">
        <f t="shared" si="46"/>
        <v>69.229635258540441</v>
      </c>
      <c r="S242" s="49">
        <v>13.009635258540399</v>
      </c>
      <c r="T242" s="49">
        <f>SUMIFS('[1]Корректировка НВВ'!$P$15:$P$104,'[1]Корректировка НВВ'!$A$15:$A$104,$A242,'[1]Корректировка НВВ'!$D$15:$D$104,"L1")+SUMIFS('[1]Корректировка НВВ'!$P$15:$P$104,'[1]Корректировка НВВ'!$A$15:$A$104,$A242,'[1]Корректировка НВВ'!$D$15:$D$104,"L2")</f>
        <v>21.6</v>
      </c>
      <c r="U242" s="49"/>
      <c r="V242" s="49"/>
      <c r="W242" s="49"/>
      <c r="X242" s="49"/>
      <c r="Y242" s="49"/>
      <c r="Z242" s="49"/>
      <c r="AA242" s="49"/>
      <c r="AB242" s="49"/>
      <c r="AC242" s="49"/>
      <c r="AD242" s="49">
        <f ca="1">SUMIFS('[1]Корректировка НВВ'!$Q$15:$Q$104,'[1]Корректировка НВВ'!$A$15:$A$104,$A242,'[1]Корректировка НВВ'!$D$15:$D$104,"L1")+SUMIFS('[1]Корректировка НВВ'!$Q$15:$Q$104,'[1]Корректировка НВВ'!$A$15:$A$104,$A242,'[1]Корректировка НВВ'!$D$15:$D$104,"L2")</f>
        <v>0</v>
      </c>
      <c r="AE242" s="49"/>
      <c r="AF242" s="49"/>
      <c r="AG242" s="49"/>
      <c r="AH242" s="49"/>
      <c r="AI242" s="49"/>
      <c r="AJ242" s="49"/>
      <c r="AK242" s="49"/>
      <c r="AL242" s="49"/>
      <c r="AM242" s="49"/>
      <c r="AN242" s="40"/>
      <c r="AO242" s="40"/>
      <c r="AP242" s="40"/>
      <c r="AQ242" s="40"/>
      <c r="AR242" s="40"/>
      <c r="AS242" s="40"/>
      <c r="AT242" s="40"/>
      <c r="AU242" s="40"/>
      <c r="AV242" s="40"/>
      <c r="AW242" s="40"/>
      <c r="AX242" s="31"/>
      <c r="AY242" s="31"/>
      <c r="AZ242" s="31"/>
    </row>
    <row r="243" spans="1:52" ht="120" hidden="1" outlineLevel="1" x14ac:dyDescent="0.25">
      <c r="A243" s="23" t="str">
        <f t="shared" si="52"/>
        <v>2</v>
      </c>
      <c r="B243" s="1" t="s">
        <v>318</v>
      </c>
      <c r="C243" s="61" t="b">
        <f>D143="Водоотведение"</f>
        <v>1</v>
      </c>
      <c r="D243" s="1" t="s">
        <v>350</v>
      </c>
      <c r="L243" s="34" t="s">
        <v>351</v>
      </c>
      <c r="M243" s="81" t="s">
        <v>352</v>
      </c>
      <c r="N243" s="48" t="s">
        <v>16</v>
      </c>
      <c r="O243" s="49"/>
      <c r="P243" s="49"/>
      <c r="Q243" s="49"/>
      <c r="R243" s="39">
        <f t="shared" si="46"/>
        <v>0</v>
      </c>
      <c r="S243" s="49"/>
      <c r="T243" s="49">
        <f>SUMIFS('[1]Корректировка НВВ'!$P$15:$P$104,'[1]Корректировка НВВ'!$A$15:$A$104,$A243,'[1]Корректировка НВВ'!$D$15:$D$104,$B243)</f>
        <v>0</v>
      </c>
      <c r="U243" s="49"/>
      <c r="V243" s="49"/>
      <c r="W243" s="49"/>
      <c r="X243" s="49"/>
      <c r="Y243" s="49"/>
      <c r="Z243" s="49"/>
      <c r="AA243" s="49"/>
      <c r="AB243" s="49"/>
      <c r="AC243" s="49"/>
      <c r="AD243" s="49">
        <f>SUMIFS('[1]Корректировка НВВ'!$Q$15:$Q$104,'[1]Корректировка НВВ'!$A$15:$A$104,$A243,'[1]Корректировка НВВ'!$D$15:$D$104,$B243)</f>
        <v>0</v>
      </c>
      <c r="AE243" s="49"/>
      <c r="AF243" s="49"/>
      <c r="AG243" s="49"/>
      <c r="AH243" s="49"/>
      <c r="AI243" s="49"/>
      <c r="AJ243" s="49"/>
      <c r="AK243" s="49"/>
      <c r="AL243" s="49"/>
      <c r="AM243" s="49"/>
      <c r="AN243" s="40"/>
      <c r="AO243" s="40"/>
      <c r="AP243" s="40"/>
      <c r="AQ243" s="40"/>
      <c r="AR243" s="40"/>
      <c r="AS243" s="40"/>
      <c r="AT243" s="40"/>
      <c r="AU243" s="40"/>
      <c r="AV243" s="40"/>
      <c r="AW243" s="40"/>
      <c r="AX243" s="31"/>
      <c r="AY243" s="31"/>
      <c r="AZ243" s="31"/>
    </row>
    <row r="244" spans="1:52" ht="56.25" hidden="1" outlineLevel="1" x14ac:dyDescent="0.25">
      <c r="A244" s="23" t="str">
        <f t="shared" si="52"/>
        <v>2</v>
      </c>
      <c r="B244" s="1" t="s">
        <v>334</v>
      </c>
      <c r="C244" s="61" t="b">
        <f>D143="Водоотведение"</f>
        <v>1</v>
      </c>
      <c r="D244" s="1" t="s">
        <v>353</v>
      </c>
      <c r="L244" s="34" t="s">
        <v>354</v>
      </c>
      <c r="M244" s="35" t="s">
        <v>355</v>
      </c>
      <c r="N244" s="48" t="s">
        <v>16</v>
      </c>
      <c r="O244" s="49"/>
      <c r="P244" s="49"/>
      <c r="Q244" s="49"/>
      <c r="R244" s="39">
        <f t="shared" si="46"/>
        <v>0</v>
      </c>
      <c r="S244" s="49"/>
      <c r="T244" s="49">
        <f>SUMIFS('[1]Корректировка НВВ'!$P$15:$P$104,'[1]Корректировка НВВ'!$A$15:$A$104,$A244,'[1]Корректировка НВВ'!$D$15:$D$104,$B244)</f>
        <v>0</v>
      </c>
      <c r="U244" s="49"/>
      <c r="V244" s="49"/>
      <c r="W244" s="49"/>
      <c r="X244" s="49"/>
      <c r="Y244" s="49"/>
      <c r="Z244" s="49"/>
      <c r="AA244" s="49"/>
      <c r="AB244" s="49"/>
      <c r="AC244" s="49"/>
      <c r="AD244" s="49">
        <f>SUMIFS('[1]Корректировка НВВ'!$Q$15:$Q$104,'[1]Корректировка НВВ'!$A$15:$A$104,$A244,'[1]Корректировка НВВ'!$D$15:$D$104,$B244)</f>
        <v>0</v>
      </c>
      <c r="AE244" s="49"/>
      <c r="AF244" s="49"/>
      <c r="AG244" s="49"/>
      <c r="AH244" s="49"/>
      <c r="AI244" s="49"/>
      <c r="AJ244" s="49"/>
      <c r="AK244" s="49"/>
      <c r="AL244" s="49"/>
      <c r="AM244" s="49"/>
      <c r="AN244" s="40"/>
      <c r="AO244" s="40"/>
      <c r="AP244" s="40"/>
      <c r="AQ244" s="40"/>
      <c r="AR244" s="40"/>
      <c r="AS244" s="40"/>
      <c r="AT244" s="40"/>
      <c r="AU244" s="40"/>
      <c r="AV244" s="40"/>
      <c r="AW244" s="40"/>
      <c r="AX244" s="31"/>
      <c r="AY244" s="31"/>
      <c r="AZ244" s="31"/>
    </row>
    <row r="245" spans="1:52" ht="11.25" hidden="1" outlineLevel="1" x14ac:dyDescent="0.25">
      <c r="A245" s="23" t="str">
        <f t="shared" si="52"/>
        <v>2</v>
      </c>
      <c r="B245" s="1" t="s">
        <v>341</v>
      </c>
      <c r="D245" s="1" t="s">
        <v>356</v>
      </c>
      <c r="L245" s="34" t="s">
        <v>357</v>
      </c>
      <c r="M245" s="35" t="s">
        <v>358</v>
      </c>
      <c r="N245" s="36" t="s">
        <v>16</v>
      </c>
      <c r="O245" s="49"/>
      <c r="P245" s="49"/>
      <c r="Q245" s="49"/>
      <c r="R245" s="39">
        <f t="shared" si="46"/>
        <v>0</v>
      </c>
      <c r="S245" s="49"/>
      <c r="T245" s="49">
        <f>SUMIFS('[1]Корректировка НВВ'!$P$15:$P$104,'[1]Корректировка НВВ'!$A$15:$A$104,$A245,'[1]Корректировка НВВ'!$D$15:$D$104,$B245)</f>
        <v>0</v>
      </c>
      <c r="U245" s="49"/>
      <c r="V245" s="49"/>
      <c r="W245" s="49"/>
      <c r="X245" s="49"/>
      <c r="Y245" s="49"/>
      <c r="Z245" s="49"/>
      <c r="AA245" s="49"/>
      <c r="AB245" s="49"/>
      <c r="AC245" s="49"/>
      <c r="AD245" s="49">
        <f>SUMIFS('[1]Корректировка НВВ'!$Q$15:$Q$104,'[1]Корректировка НВВ'!$A$15:$A$104,$A245,'[1]Корректировка НВВ'!$D$15:$D$104,$B245)</f>
        <v>0</v>
      </c>
      <c r="AE245" s="49"/>
      <c r="AF245" s="49"/>
      <c r="AG245" s="49"/>
      <c r="AH245" s="49"/>
      <c r="AI245" s="49"/>
      <c r="AJ245" s="49"/>
      <c r="AK245" s="49"/>
      <c r="AL245" s="49"/>
      <c r="AM245" s="49"/>
      <c r="AN245" s="40"/>
      <c r="AO245" s="40"/>
      <c r="AP245" s="40"/>
      <c r="AQ245" s="40"/>
      <c r="AR245" s="40"/>
      <c r="AS245" s="40"/>
      <c r="AT245" s="40"/>
      <c r="AU245" s="40"/>
      <c r="AV245" s="40"/>
      <c r="AW245" s="40"/>
      <c r="AX245" s="31"/>
      <c r="AY245" s="31"/>
      <c r="AZ245" s="31"/>
    </row>
    <row r="246" spans="1:52" ht="11.25" hidden="1" outlineLevel="1" x14ac:dyDescent="0.25">
      <c r="A246" s="23" t="str">
        <f t="shared" si="52"/>
        <v>2</v>
      </c>
      <c r="B246" s="1" t="s">
        <v>344</v>
      </c>
      <c r="D246" s="1" t="s">
        <v>359</v>
      </c>
      <c r="L246" s="34" t="s">
        <v>360</v>
      </c>
      <c r="M246" s="35" t="s">
        <v>361</v>
      </c>
      <c r="N246" s="36" t="s">
        <v>16</v>
      </c>
      <c r="O246" s="49">
        <f>O247+O248</f>
        <v>0</v>
      </c>
      <c r="P246" s="49">
        <f>P247+P248</f>
        <v>0</v>
      </c>
      <c r="Q246" s="49">
        <f>Q247+Q248</f>
        <v>0</v>
      </c>
      <c r="R246" s="39">
        <f t="shared" si="46"/>
        <v>0</v>
      </c>
      <c r="S246" s="49">
        <f t="shared" ref="S246:AM246" si="59">S247+S248</f>
        <v>0</v>
      </c>
      <c r="T246" s="49">
        <f>SUMIFS('[1]Корректировка НВВ'!$P$15:$P$104,'[1]Корректировка НВВ'!$A$15:$A$104,$A246,'[1]Корректировка НВВ'!$D$15:$D$104,$B246)</f>
        <v>0</v>
      </c>
      <c r="U246" s="49">
        <f t="shared" si="59"/>
        <v>0</v>
      </c>
      <c r="V246" s="49">
        <f t="shared" si="59"/>
        <v>0</v>
      </c>
      <c r="W246" s="49">
        <f t="shared" si="59"/>
        <v>0</v>
      </c>
      <c r="X246" s="49">
        <f t="shared" si="59"/>
        <v>0</v>
      </c>
      <c r="Y246" s="49">
        <f t="shared" si="59"/>
        <v>0</v>
      </c>
      <c r="Z246" s="49">
        <f t="shared" si="59"/>
        <v>0</v>
      </c>
      <c r="AA246" s="49">
        <f t="shared" si="59"/>
        <v>0</v>
      </c>
      <c r="AB246" s="49">
        <f t="shared" si="59"/>
        <v>0</v>
      </c>
      <c r="AC246" s="49">
        <f t="shared" si="59"/>
        <v>0</v>
      </c>
      <c r="AD246" s="49">
        <f>SUMIFS('[1]Корректировка НВВ'!$Q$15:$Q$104,'[1]Корректировка НВВ'!$A$15:$A$104,$A246,'[1]Корректировка НВВ'!$D$15:$D$104,$B246)</f>
        <v>0</v>
      </c>
      <c r="AE246" s="49">
        <f t="shared" si="59"/>
        <v>0</v>
      </c>
      <c r="AF246" s="49">
        <f t="shared" si="59"/>
        <v>0</v>
      </c>
      <c r="AG246" s="49">
        <f t="shared" si="59"/>
        <v>0</v>
      </c>
      <c r="AH246" s="49">
        <f t="shared" si="59"/>
        <v>0</v>
      </c>
      <c r="AI246" s="49">
        <f t="shared" si="59"/>
        <v>0</v>
      </c>
      <c r="AJ246" s="49">
        <f t="shared" si="59"/>
        <v>0</v>
      </c>
      <c r="AK246" s="49">
        <f t="shared" si="59"/>
        <v>0</v>
      </c>
      <c r="AL246" s="49">
        <f t="shared" si="59"/>
        <v>0</v>
      </c>
      <c r="AM246" s="49">
        <f t="shared" si="59"/>
        <v>0</v>
      </c>
      <c r="AN246" s="39">
        <f>IF(S246=0,0,(AD246-S246)/S246*100)</f>
        <v>0</v>
      </c>
      <c r="AO246" s="39">
        <f t="shared" ref="AO246:AW246" si="60">IF(AD246=0,0,(AE246-AD246)/AD246*100)</f>
        <v>0</v>
      </c>
      <c r="AP246" s="39">
        <f t="shared" si="60"/>
        <v>0</v>
      </c>
      <c r="AQ246" s="39">
        <f t="shared" si="60"/>
        <v>0</v>
      </c>
      <c r="AR246" s="39">
        <f t="shared" si="60"/>
        <v>0</v>
      </c>
      <c r="AS246" s="39">
        <f t="shared" si="60"/>
        <v>0</v>
      </c>
      <c r="AT246" s="39">
        <f t="shared" si="60"/>
        <v>0</v>
      </c>
      <c r="AU246" s="39">
        <f t="shared" si="60"/>
        <v>0</v>
      </c>
      <c r="AV246" s="39">
        <f t="shared" si="60"/>
        <v>0</v>
      </c>
      <c r="AW246" s="39">
        <f t="shared" si="60"/>
        <v>0</v>
      </c>
      <c r="AX246" s="31"/>
      <c r="AY246" s="31"/>
      <c r="AZ246" s="31"/>
    </row>
    <row r="247" spans="1:52" ht="30" hidden="1" outlineLevel="1" x14ac:dyDescent="0.25">
      <c r="A247" s="23" t="str">
        <f t="shared" si="52"/>
        <v>2</v>
      </c>
      <c r="B247" s="1" t="s">
        <v>362</v>
      </c>
      <c r="D247" s="1" t="s">
        <v>363</v>
      </c>
      <c r="L247" s="34" t="s">
        <v>364</v>
      </c>
      <c r="M247" s="82" t="s">
        <v>365</v>
      </c>
      <c r="N247" s="36" t="s">
        <v>16</v>
      </c>
      <c r="O247" s="49"/>
      <c r="P247" s="49"/>
      <c r="Q247" s="49"/>
      <c r="R247" s="39">
        <f t="shared" si="46"/>
        <v>0</v>
      </c>
      <c r="S247" s="49"/>
      <c r="T247" s="49">
        <f>SUMIFS('[1]Корректировка НВВ'!$P$15:$P$104,'[1]Корректировка НВВ'!$A$15:$A$104,$A247,'[1]Корректировка НВВ'!$D$15:$D$104,$B247)</f>
        <v>0</v>
      </c>
      <c r="U247" s="49"/>
      <c r="V247" s="49"/>
      <c r="W247" s="49"/>
      <c r="X247" s="49"/>
      <c r="Y247" s="49"/>
      <c r="Z247" s="49"/>
      <c r="AA247" s="49"/>
      <c r="AB247" s="49"/>
      <c r="AC247" s="49"/>
      <c r="AD247" s="49">
        <f>SUMIFS('[1]Корректировка НВВ'!$Q$15:$Q$104,'[1]Корректировка НВВ'!$A$15:$A$104,$A247,'[1]Корректировка НВВ'!$D$15:$D$104,$B247)</f>
        <v>0</v>
      </c>
      <c r="AE247" s="49"/>
      <c r="AF247" s="49"/>
      <c r="AG247" s="49"/>
      <c r="AH247" s="49"/>
      <c r="AI247" s="49"/>
      <c r="AJ247" s="49"/>
      <c r="AK247" s="49"/>
      <c r="AL247" s="49"/>
      <c r="AM247" s="49"/>
      <c r="AN247" s="40"/>
      <c r="AO247" s="40"/>
      <c r="AP247" s="40"/>
      <c r="AQ247" s="40"/>
      <c r="AR247" s="40"/>
      <c r="AS247" s="40"/>
      <c r="AT247" s="40"/>
      <c r="AU247" s="40"/>
      <c r="AV247" s="40"/>
      <c r="AW247" s="40"/>
      <c r="AX247" s="31"/>
      <c r="AY247" s="31"/>
      <c r="AZ247" s="31"/>
    </row>
    <row r="248" spans="1:52" ht="22.5" hidden="1" outlineLevel="1" x14ac:dyDescent="0.25">
      <c r="A248" s="23" t="str">
        <f t="shared" si="52"/>
        <v>2</v>
      </c>
      <c r="B248" s="1" t="s">
        <v>366</v>
      </c>
      <c r="D248" s="1" t="s">
        <v>367</v>
      </c>
      <c r="L248" s="34" t="s">
        <v>368</v>
      </c>
      <c r="M248" s="72" t="s">
        <v>369</v>
      </c>
      <c r="N248" s="36" t="s">
        <v>16</v>
      </c>
      <c r="O248" s="49"/>
      <c r="P248" s="49"/>
      <c r="Q248" s="49"/>
      <c r="R248" s="39">
        <f t="shared" si="46"/>
        <v>0</v>
      </c>
      <c r="S248" s="49"/>
      <c r="T248" s="49">
        <f>SUMIFS('[1]Корректировка НВВ'!$P$15:$P$104,'[1]Корректировка НВВ'!$A$15:$A$104,$A248,'[1]Корректировка НВВ'!$D$15:$D$104,$B248)</f>
        <v>0</v>
      </c>
      <c r="U248" s="49"/>
      <c r="V248" s="49"/>
      <c r="W248" s="49"/>
      <c r="X248" s="49"/>
      <c r="Y248" s="49"/>
      <c r="Z248" s="49"/>
      <c r="AA248" s="49"/>
      <c r="AB248" s="49"/>
      <c r="AC248" s="49"/>
      <c r="AD248" s="49">
        <f>SUMIFS('[1]Корректировка НВВ'!$Q$15:$Q$104,'[1]Корректировка НВВ'!$A$15:$A$104,$A248,'[1]Корректировка НВВ'!$D$15:$D$104,$B248)</f>
        <v>0</v>
      </c>
      <c r="AE248" s="49"/>
      <c r="AF248" s="49"/>
      <c r="AG248" s="49"/>
      <c r="AH248" s="49"/>
      <c r="AI248" s="49"/>
      <c r="AJ248" s="49"/>
      <c r="AK248" s="49"/>
      <c r="AL248" s="49"/>
      <c r="AM248" s="49"/>
      <c r="AN248" s="40"/>
      <c r="AO248" s="40"/>
      <c r="AP248" s="40"/>
      <c r="AQ248" s="40"/>
      <c r="AR248" s="40"/>
      <c r="AS248" s="40"/>
      <c r="AT248" s="40"/>
      <c r="AU248" s="40"/>
      <c r="AV248" s="40"/>
      <c r="AW248" s="40"/>
      <c r="AX248" s="31"/>
      <c r="AY248" s="31"/>
      <c r="AZ248" s="31"/>
    </row>
    <row r="249" spans="1:52" ht="11.25" hidden="1" outlineLevel="1" x14ac:dyDescent="0.25">
      <c r="A249" s="23" t="str">
        <f t="shared" si="52"/>
        <v>2</v>
      </c>
      <c r="B249" s="1" t="s">
        <v>347</v>
      </c>
      <c r="D249" s="1" t="s">
        <v>370</v>
      </c>
      <c r="L249" s="83" t="s">
        <v>371</v>
      </c>
      <c r="M249" s="73" t="s">
        <v>372</v>
      </c>
      <c r="N249" s="36" t="s">
        <v>16</v>
      </c>
      <c r="O249" s="49"/>
      <c r="P249" s="49"/>
      <c r="Q249" s="49"/>
      <c r="R249" s="39">
        <f t="shared" si="46"/>
        <v>0</v>
      </c>
      <c r="S249" s="49"/>
      <c r="T249" s="49">
        <f>SUMIFS('[1]Корректировка НВВ'!$P$15:$P$104,'[1]Корректировка НВВ'!$A$15:$A$104,$A249,'[1]Корректировка НВВ'!$D$15:$D$104,$B249)</f>
        <v>0</v>
      </c>
      <c r="U249" s="49"/>
      <c r="V249" s="49"/>
      <c r="W249" s="49"/>
      <c r="X249" s="49"/>
      <c r="Y249" s="49"/>
      <c r="Z249" s="49"/>
      <c r="AA249" s="49"/>
      <c r="AB249" s="49"/>
      <c r="AC249" s="49"/>
      <c r="AD249" s="49">
        <f>SUMIFS('[1]Корректировка НВВ'!$Q$15:$Q$104,'[1]Корректировка НВВ'!$A$15:$A$104,$A249,'[1]Корректировка НВВ'!$D$15:$D$104,$B249)</f>
        <v>0</v>
      </c>
      <c r="AE249" s="49"/>
      <c r="AF249" s="49"/>
      <c r="AG249" s="49"/>
      <c r="AH249" s="49"/>
      <c r="AI249" s="49"/>
      <c r="AJ249" s="49"/>
      <c r="AK249" s="49"/>
      <c r="AL249" s="49"/>
      <c r="AM249" s="49"/>
      <c r="AN249" s="40"/>
      <c r="AO249" s="40"/>
      <c r="AP249" s="40"/>
      <c r="AQ249" s="40"/>
      <c r="AR249" s="40"/>
      <c r="AS249" s="40"/>
      <c r="AT249" s="40"/>
      <c r="AU249" s="40"/>
      <c r="AV249" s="40"/>
      <c r="AW249" s="40"/>
      <c r="AX249" s="31"/>
      <c r="AY249" s="31"/>
      <c r="AZ249" s="31"/>
    </row>
    <row r="250" spans="1:52" ht="11.25" hidden="1" outlineLevel="1" x14ac:dyDescent="0.25">
      <c r="A250" s="23" t="str">
        <f t="shared" si="52"/>
        <v>2</v>
      </c>
      <c r="B250" s="1" t="s">
        <v>373</v>
      </c>
      <c r="D250" s="1" t="s">
        <v>374</v>
      </c>
      <c r="L250" s="83" t="s">
        <v>375</v>
      </c>
      <c r="M250" s="73" t="s">
        <v>376</v>
      </c>
      <c r="N250" s="36" t="s">
        <v>16</v>
      </c>
      <c r="O250" s="49"/>
      <c r="P250" s="49"/>
      <c r="Q250" s="49"/>
      <c r="R250" s="39">
        <f t="shared" si="46"/>
        <v>0</v>
      </c>
      <c r="S250" s="49"/>
      <c r="T250" s="49">
        <f>SUMIFS('[1]Корректировка НВВ'!$P$15:$P$104,'[1]Корректировка НВВ'!$A$15:$A$104,$A250,'[1]Корректировка НВВ'!$D$15:$D$104,$B250)</f>
        <v>0</v>
      </c>
      <c r="U250" s="49"/>
      <c r="V250" s="49"/>
      <c r="W250" s="49"/>
      <c r="X250" s="49"/>
      <c r="Y250" s="49"/>
      <c r="Z250" s="49"/>
      <c r="AA250" s="49"/>
      <c r="AB250" s="49"/>
      <c r="AC250" s="49"/>
      <c r="AD250" s="49">
        <f>SUMIFS('[1]Корректировка НВВ'!$Q$15:$Q$104,'[1]Корректировка НВВ'!$A$15:$A$104,$A250,'[1]Корректировка НВВ'!$D$15:$D$104,$B250)</f>
        <v>0</v>
      </c>
      <c r="AE250" s="49"/>
      <c r="AF250" s="49"/>
      <c r="AG250" s="49"/>
      <c r="AH250" s="49"/>
      <c r="AI250" s="49"/>
      <c r="AJ250" s="49"/>
      <c r="AK250" s="49"/>
      <c r="AL250" s="49"/>
      <c r="AM250" s="49"/>
      <c r="AN250" s="40"/>
      <c r="AO250" s="40"/>
      <c r="AP250" s="40"/>
      <c r="AQ250" s="40"/>
      <c r="AR250" s="40"/>
      <c r="AS250" s="40"/>
      <c r="AT250" s="40"/>
      <c r="AU250" s="40"/>
      <c r="AV250" s="40"/>
      <c r="AW250" s="40"/>
      <c r="AX250" s="31"/>
      <c r="AY250" s="31"/>
      <c r="AZ250" s="31"/>
    </row>
    <row r="251" spans="1:52" s="56" customFormat="1" ht="11.25" outlineLevel="1" x14ac:dyDescent="0.25">
      <c r="A251" s="23" t="str">
        <f t="shared" si="52"/>
        <v>2</v>
      </c>
      <c r="D251" s="56" t="s">
        <v>373</v>
      </c>
      <c r="L251" s="57" t="s">
        <v>377</v>
      </c>
      <c r="M251" s="76" t="s">
        <v>378</v>
      </c>
      <c r="N251" s="59" t="s">
        <v>16</v>
      </c>
      <c r="O251" s="30"/>
      <c r="P251" s="30"/>
      <c r="Q251" s="30"/>
      <c r="R251" s="29">
        <f t="shared" si="46"/>
        <v>0</v>
      </c>
      <c r="S251" s="30"/>
      <c r="T251" s="30"/>
      <c r="U251" s="30"/>
      <c r="V251" s="30"/>
      <c r="W251" s="30"/>
      <c r="X251" s="30"/>
      <c r="Y251" s="30"/>
      <c r="Z251" s="30"/>
      <c r="AA251" s="30"/>
      <c r="AB251" s="30"/>
      <c r="AC251" s="30"/>
      <c r="AD251" s="30">
        <v>-75</v>
      </c>
      <c r="AE251" s="30">
        <v>31</v>
      </c>
      <c r="AF251" s="30">
        <v>44</v>
      </c>
      <c r="AG251" s="30"/>
      <c r="AH251" s="30"/>
      <c r="AI251" s="30"/>
      <c r="AJ251" s="30"/>
      <c r="AK251" s="30"/>
      <c r="AL251" s="30"/>
      <c r="AM251" s="30"/>
      <c r="AN251" s="42"/>
      <c r="AO251" s="42"/>
      <c r="AP251" s="42"/>
      <c r="AQ251" s="42"/>
      <c r="AR251" s="42"/>
      <c r="AS251" s="42"/>
      <c r="AT251" s="42"/>
      <c r="AU251" s="42"/>
      <c r="AV251" s="42"/>
      <c r="AW251" s="42"/>
      <c r="AX251" s="43"/>
      <c r="AY251" s="43"/>
      <c r="AZ251" s="43"/>
    </row>
    <row r="252" spans="1:52" ht="11.25" outlineLevel="1" x14ac:dyDescent="0.25">
      <c r="A252" s="23" t="str">
        <f t="shared" si="52"/>
        <v>2</v>
      </c>
      <c r="D252" s="1" t="s">
        <v>379</v>
      </c>
      <c r="L252" s="34" t="s">
        <v>380</v>
      </c>
      <c r="M252" s="35" t="s">
        <v>381</v>
      </c>
      <c r="N252" s="36" t="s">
        <v>382</v>
      </c>
      <c r="O252" s="39">
        <f ca="1">IF(O253=0,0,O251/O253*100)</f>
        <v>0</v>
      </c>
      <c r="P252" s="39">
        <f ca="1">IF(P253=0,0,P251/P253*100)</f>
        <v>0</v>
      </c>
      <c r="Q252" s="39">
        <f ca="1">IF(Q253=0,0,Q251/Q253*100)</f>
        <v>0</v>
      </c>
      <c r="R252" s="39">
        <f ca="1">Q252-P252</f>
        <v>0</v>
      </c>
      <c r="S252" s="39">
        <f t="shared" ref="S252:AM252" ca="1" si="61">IF(S253=0,0,S251/S253*100)</f>
        <v>0</v>
      </c>
      <c r="T252" s="39">
        <f t="shared" ca="1" si="61"/>
        <v>0</v>
      </c>
      <c r="U252" s="39">
        <f t="shared" ca="1" si="61"/>
        <v>0</v>
      </c>
      <c r="V252" s="39">
        <f t="shared" ca="1" si="61"/>
        <v>0</v>
      </c>
      <c r="W252" s="39">
        <f t="shared" ca="1" si="61"/>
        <v>0</v>
      </c>
      <c r="X252" s="39">
        <f t="shared" ca="1" si="61"/>
        <v>0</v>
      </c>
      <c r="Y252" s="39">
        <f t="shared" ca="1" si="61"/>
        <v>0</v>
      </c>
      <c r="Z252" s="39">
        <f t="shared" ca="1" si="61"/>
        <v>0</v>
      </c>
      <c r="AA252" s="39">
        <f t="shared" ca="1" si="61"/>
        <v>0</v>
      </c>
      <c r="AB252" s="39">
        <f t="shared" ca="1" si="61"/>
        <v>0</v>
      </c>
      <c r="AC252" s="39">
        <f t="shared" ca="1" si="61"/>
        <v>0</v>
      </c>
      <c r="AD252" s="39">
        <f t="shared" ca="1" si="61"/>
        <v>-3.3774785782224779</v>
      </c>
      <c r="AE252" s="39">
        <f t="shared" ca="1" si="61"/>
        <v>1.3419973072077536</v>
      </c>
      <c r="AF252" s="39">
        <f t="shared" ca="1" si="61"/>
        <v>1.8444672173464591</v>
      </c>
      <c r="AG252" s="39">
        <f t="shared" ca="1" si="61"/>
        <v>0</v>
      </c>
      <c r="AH252" s="39">
        <f t="shared" ca="1" si="61"/>
        <v>0</v>
      </c>
      <c r="AI252" s="39">
        <f t="shared" ca="1" si="61"/>
        <v>0</v>
      </c>
      <c r="AJ252" s="39">
        <f t="shared" ca="1" si="61"/>
        <v>0</v>
      </c>
      <c r="AK252" s="39">
        <f t="shared" ca="1" si="61"/>
        <v>0</v>
      </c>
      <c r="AL252" s="39">
        <f t="shared" ca="1" si="61"/>
        <v>0</v>
      </c>
      <c r="AM252" s="39">
        <f t="shared" ca="1" si="61"/>
        <v>0</v>
      </c>
      <c r="AN252" s="40"/>
      <c r="AO252" s="40"/>
      <c r="AP252" s="40"/>
      <c r="AQ252" s="40"/>
      <c r="AR252" s="40"/>
      <c r="AS252" s="40"/>
      <c r="AT252" s="40"/>
      <c r="AU252" s="40"/>
      <c r="AV252" s="40"/>
      <c r="AW252" s="40"/>
      <c r="AX252" s="31"/>
      <c r="AY252" s="31"/>
      <c r="AZ252" s="31"/>
    </row>
    <row r="253" spans="1:52" s="56" customFormat="1" ht="11.25" outlineLevel="1" x14ac:dyDescent="0.25">
      <c r="A253" s="23" t="str">
        <f t="shared" si="52"/>
        <v>2</v>
      </c>
      <c r="C253" s="1"/>
      <c r="D253" s="1" t="s">
        <v>336</v>
      </c>
      <c r="L253" s="57" t="s">
        <v>383</v>
      </c>
      <c r="M253" s="76" t="s">
        <v>384</v>
      </c>
      <c r="N253" s="28" t="s">
        <v>16</v>
      </c>
      <c r="O253" s="84">
        <f ca="1">O144+O195+O229+O230+O232+O237</f>
        <v>1900.3000000000002</v>
      </c>
      <c r="P253" s="60">
        <f ca="1">P144+P195+P229+P230+P232+P237</f>
        <v>1956.6402159799998</v>
      </c>
      <c r="Q253" s="60">
        <f ca="1">Q144+Q195+Q229+Q230+Q232+Q237</f>
        <v>1880.9330177334182</v>
      </c>
      <c r="R253" s="29">
        <f ca="1">Q253-P253</f>
        <v>-75.707198246581584</v>
      </c>
      <c r="S253" s="60">
        <f t="shared" ref="S253:AM253" ca="1" si="62">S144+S195+S229+S230+S232+S237</f>
        <v>2004.8802723080989</v>
      </c>
      <c r="T253" s="60">
        <f t="shared" ca="1" si="62"/>
        <v>4091.1276178880003</v>
      </c>
      <c r="U253" s="60">
        <f t="shared" ca="1" si="62"/>
        <v>4257.6119226035207</v>
      </c>
      <c r="V253" s="60">
        <f t="shared" ca="1" si="62"/>
        <v>4430.9303995076616</v>
      </c>
      <c r="W253" s="60">
        <f t="shared" ca="1" si="62"/>
        <v>4611.5460154879684</v>
      </c>
      <c r="X253" s="60">
        <f t="shared" ca="1" si="62"/>
        <v>4799.4214561074878</v>
      </c>
      <c r="Y253" s="60">
        <f t="shared" ca="1" si="62"/>
        <v>4441.2014561074875</v>
      </c>
      <c r="Z253" s="60">
        <f t="shared" ca="1" si="62"/>
        <v>4441.2014561074875</v>
      </c>
      <c r="AA253" s="60">
        <f t="shared" ca="1" si="62"/>
        <v>4441.2014561074875</v>
      </c>
      <c r="AB253" s="60">
        <f t="shared" ca="1" si="62"/>
        <v>4441.2014561074875</v>
      </c>
      <c r="AC253" s="60">
        <f t="shared" ca="1" si="62"/>
        <v>4441.2014561074875</v>
      </c>
      <c r="AD253" s="60">
        <f t="shared" ca="1" si="62"/>
        <v>2220.5914342015308</v>
      </c>
      <c r="AE253" s="60">
        <f t="shared" ca="1" si="62"/>
        <v>2309.9897319839342</v>
      </c>
      <c r="AF253" s="60">
        <f t="shared" ca="1" si="62"/>
        <v>2385.5127153357898</v>
      </c>
      <c r="AG253" s="60">
        <f t="shared" ca="1" si="62"/>
        <v>2463.0568471781312</v>
      </c>
      <c r="AH253" s="60">
        <f t="shared" ca="1" si="62"/>
        <v>2543.7381942073634</v>
      </c>
      <c r="AI253" s="60">
        <f t="shared" ca="1" si="62"/>
        <v>2055.084584012413</v>
      </c>
      <c r="AJ253" s="60">
        <f t="shared" ca="1" si="62"/>
        <v>2055.084584012413</v>
      </c>
      <c r="AK253" s="60">
        <f t="shared" ca="1" si="62"/>
        <v>2055.084584012413</v>
      </c>
      <c r="AL253" s="60">
        <f t="shared" ca="1" si="62"/>
        <v>2055.084584012413</v>
      </c>
      <c r="AM253" s="60">
        <f t="shared" ca="1" si="62"/>
        <v>2055.084584012413</v>
      </c>
      <c r="AN253" s="29">
        <f ca="1">IF(S253=0,0,(AD253-S253)/S253*100)</f>
        <v>10.759303928164073</v>
      </c>
      <c r="AO253" s="29">
        <f t="shared" ref="AO253:AW254" ca="1" si="63">IF(AD253=0,0,(AE253-AD253)/AD253*100)</f>
        <v>4.0258778091949567</v>
      </c>
      <c r="AP253" s="29">
        <f t="shared" ca="1" si="63"/>
        <v>3.2694077513060069</v>
      </c>
      <c r="AQ253" s="29">
        <f t="shared" ca="1" si="63"/>
        <v>3.250627479108871</v>
      </c>
      <c r="AR253" s="29">
        <f t="shared" ca="1" si="63"/>
        <v>3.2756591518245735</v>
      </c>
      <c r="AS253" s="29">
        <f t="shared" ca="1" si="63"/>
        <v>-19.210059089717621</v>
      </c>
      <c r="AT253" s="29">
        <f t="shared" ca="1" si="63"/>
        <v>0</v>
      </c>
      <c r="AU253" s="29">
        <f t="shared" ca="1" si="63"/>
        <v>0</v>
      </c>
      <c r="AV253" s="29">
        <f t="shared" ca="1" si="63"/>
        <v>0</v>
      </c>
      <c r="AW253" s="29">
        <f t="shared" ca="1" si="63"/>
        <v>0</v>
      </c>
      <c r="AX253" s="31"/>
      <c r="AY253" s="31"/>
      <c r="AZ253" s="31"/>
    </row>
    <row r="254" spans="1:52" s="56" customFormat="1" ht="11.25" outlineLevel="1" x14ac:dyDescent="0.25">
      <c r="A254" s="23" t="str">
        <f t="shared" si="52"/>
        <v>2</v>
      </c>
      <c r="C254" s="1"/>
      <c r="D254" s="1" t="s">
        <v>385</v>
      </c>
      <c r="L254" s="57" t="s">
        <v>386</v>
      </c>
      <c r="M254" s="76" t="s">
        <v>387</v>
      </c>
      <c r="N254" s="59" t="s">
        <v>16</v>
      </c>
      <c r="O254" s="84">
        <f t="shared" ref="O254:AM254" ca="1" si="64">O253+O238+O251</f>
        <v>1969.5300000000002</v>
      </c>
      <c r="P254" s="60">
        <f t="shared" ca="1" si="64"/>
        <v>1956.6402159799998</v>
      </c>
      <c r="Q254" s="60">
        <f t="shared" ca="1" si="64"/>
        <v>1950.1626529919586</v>
      </c>
      <c r="R254" s="60">
        <f t="shared" ca="1" si="64"/>
        <v>-6.4775629880411429</v>
      </c>
      <c r="S254" s="60">
        <f t="shared" ca="1" si="64"/>
        <v>2017.8899075666393</v>
      </c>
      <c r="T254" s="60">
        <f t="shared" ca="1" si="64"/>
        <v>4112.7276178880002</v>
      </c>
      <c r="U254" s="60">
        <f t="shared" ca="1" si="64"/>
        <v>4257.6119226035207</v>
      </c>
      <c r="V254" s="60">
        <f t="shared" ca="1" si="64"/>
        <v>4430.9303995076616</v>
      </c>
      <c r="W254" s="60">
        <f t="shared" ca="1" si="64"/>
        <v>4611.5460154879684</v>
      </c>
      <c r="X254" s="60">
        <f t="shared" ca="1" si="64"/>
        <v>4799.4214561074878</v>
      </c>
      <c r="Y254" s="60">
        <f t="shared" ca="1" si="64"/>
        <v>4441.2014561074875</v>
      </c>
      <c r="Z254" s="60">
        <f t="shared" ca="1" si="64"/>
        <v>4441.2014561074875</v>
      </c>
      <c r="AA254" s="60">
        <f t="shared" ca="1" si="64"/>
        <v>4441.2014561074875</v>
      </c>
      <c r="AB254" s="60">
        <f t="shared" ca="1" si="64"/>
        <v>4441.2014561074875</v>
      </c>
      <c r="AC254" s="60">
        <f t="shared" ca="1" si="64"/>
        <v>4441.2014561074875</v>
      </c>
      <c r="AD254" s="60">
        <f t="shared" ca="1" si="64"/>
        <v>2145.5914342015308</v>
      </c>
      <c r="AE254" s="60">
        <f t="shared" ca="1" si="64"/>
        <v>2340.9897319839342</v>
      </c>
      <c r="AF254" s="60">
        <f t="shared" ca="1" si="64"/>
        <v>2429.5127153357898</v>
      </c>
      <c r="AG254" s="60">
        <f t="shared" ca="1" si="64"/>
        <v>2463.0568471781312</v>
      </c>
      <c r="AH254" s="60">
        <f t="shared" ca="1" si="64"/>
        <v>2543.7381942073634</v>
      </c>
      <c r="AI254" s="60">
        <f t="shared" ca="1" si="64"/>
        <v>2055.084584012413</v>
      </c>
      <c r="AJ254" s="60">
        <f t="shared" ca="1" si="64"/>
        <v>2055.084584012413</v>
      </c>
      <c r="AK254" s="60">
        <f t="shared" ca="1" si="64"/>
        <v>2055.084584012413</v>
      </c>
      <c r="AL254" s="60">
        <f t="shared" ca="1" si="64"/>
        <v>2055.084584012413</v>
      </c>
      <c r="AM254" s="60">
        <f t="shared" ca="1" si="64"/>
        <v>2055.084584012413</v>
      </c>
      <c r="AN254" s="29">
        <f ca="1">IF(S254=0,0,(AD254-S254)/S254*100)</f>
        <v>6.3284684737278827</v>
      </c>
      <c r="AO254" s="29">
        <f t="shared" ca="1" si="63"/>
        <v>9.1069667163879124</v>
      </c>
      <c r="AP254" s="29">
        <f t="shared" ca="1" si="63"/>
        <v>3.7814340721962263</v>
      </c>
      <c r="AQ254" s="29">
        <f t="shared" ca="1" si="63"/>
        <v>1.3806938169370777</v>
      </c>
      <c r="AR254" s="29">
        <f t="shared" ca="1" si="63"/>
        <v>3.2756591518245735</v>
      </c>
      <c r="AS254" s="29">
        <f t="shared" ca="1" si="63"/>
        <v>-19.210059089717621</v>
      </c>
      <c r="AT254" s="29">
        <f t="shared" ca="1" si="63"/>
        <v>0</v>
      </c>
      <c r="AU254" s="29">
        <f t="shared" ca="1" si="63"/>
        <v>0</v>
      </c>
      <c r="AV254" s="29">
        <f t="shared" ca="1" si="63"/>
        <v>0</v>
      </c>
      <c r="AW254" s="29">
        <f t="shared" ca="1" si="63"/>
        <v>0</v>
      </c>
      <c r="AX254" s="31"/>
      <c r="AY254" s="31"/>
      <c r="AZ254" s="31"/>
    </row>
    <row r="255" spans="1:52" ht="15" hidden="1" outlineLevel="1" x14ac:dyDescent="0.25">
      <c r="A255" s="23" t="str">
        <f t="shared" si="52"/>
        <v>2</v>
      </c>
      <c r="C255" s="61" t="b">
        <f>B143="двухставочный"</f>
        <v>0</v>
      </c>
      <c r="D255" s="61" t="s">
        <v>388</v>
      </c>
      <c r="L255" s="83" t="s">
        <v>389</v>
      </c>
      <c r="M255" s="73" t="s">
        <v>390</v>
      </c>
      <c r="N255" s="36" t="s">
        <v>16</v>
      </c>
      <c r="O255" s="49"/>
      <c r="P255" s="49"/>
      <c r="Q255" s="49"/>
      <c r="R255" s="39">
        <f>Q255-P255</f>
        <v>0</v>
      </c>
      <c r="S255" s="49"/>
      <c r="T255" s="49"/>
      <c r="U255" s="49"/>
      <c r="V255" s="49"/>
      <c r="W255" s="49"/>
      <c r="X255" s="49"/>
      <c r="Y255" s="49"/>
      <c r="Z255" s="49"/>
      <c r="AA255" s="49"/>
      <c r="AB255" s="49"/>
      <c r="AC255" s="49"/>
      <c r="AD255" s="49"/>
      <c r="AE255" s="49"/>
      <c r="AF255" s="49"/>
      <c r="AG255" s="49"/>
      <c r="AH255" s="49"/>
      <c r="AI255" s="49"/>
      <c r="AJ255" s="49"/>
      <c r="AK255" s="49"/>
      <c r="AL255" s="49"/>
      <c r="AM255" s="49"/>
      <c r="AN255" s="40"/>
      <c r="AO255" s="40"/>
      <c r="AP255" s="40"/>
      <c r="AQ255" s="40"/>
      <c r="AR255" s="40"/>
      <c r="AS255" s="40"/>
      <c r="AT255" s="40"/>
      <c r="AU255" s="40"/>
      <c r="AV255" s="40"/>
      <c r="AW255" s="40"/>
      <c r="AX255" s="31"/>
      <c r="AY255" s="31"/>
      <c r="AZ255" s="31"/>
    </row>
    <row r="256" spans="1:52" ht="15" hidden="1" outlineLevel="1" x14ac:dyDescent="0.25">
      <c r="A256" s="23" t="str">
        <f t="shared" si="52"/>
        <v>2</v>
      </c>
      <c r="C256" s="61" t="b">
        <f>B143="двухставочный"</f>
        <v>0</v>
      </c>
      <c r="D256" s="61" t="s">
        <v>391</v>
      </c>
      <c r="L256" s="83" t="s">
        <v>392</v>
      </c>
      <c r="M256" s="73" t="s">
        <v>393</v>
      </c>
      <c r="N256" s="36" t="s">
        <v>16</v>
      </c>
      <c r="O256" s="49"/>
      <c r="P256" s="49"/>
      <c r="Q256" s="49"/>
      <c r="R256" s="39">
        <f>Q256-P256</f>
        <v>0</v>
      </c>
      <c r="S256" s="49"/>
      <c r="T256" s="49"/>
      <c r="U256" s="49"/>
      <c r="V256" s="49"/>
      <c r="W256" s="49"/>
      <c r="X256" s="49"/>
      <c r="Y256" s="49"/>
      <c r="Z256" s="49"/>
      <c r="AA256" s="49"/>
      <c r="AB256" s="49"/>
      <c r="AC256" s="49"/>
      <c r="AD256" s="49"/>
      <c r="AE256" s="49"/>
      <c r="AF256" s="49"/>
      <c r="AG256" s="49"/>
      <c r="AH256" s="49"/>
      <c r="AI256" s="49"/>
      <c r="AJ256" s="49"/>
      <c r="AK256" s="49"/>
      <c r="AL256" s="49"/>
      <c r="AM256" s="49"/>
      <c r="AN256" s="40"/>
      <c r="AO256" s="40"/>
      <c r="AP256" s="40"/>
      <c r="AQ256" s="40"/>
      <c r="AR256" s="40"/>
      <c r="AS256" s="40"/>
      <c r="AT256" s="40"/>
      <c r="AU256" s="40"/>
      <c r="AV256" s="40"/>
      <c r="AW256" s="40"/>
      <c r="AX256" s="31"/>
      <c r="AY256" s="31"/>
      <c r="AZ256" s="31"/>
    </row>
    <row r="257" spans="1:52" s="56" customFormat="1" ht="11.25" outlineLevel="1" x14ac:dyDescent="0.25">
      <c r="A257" s="23" t="str">
        <f t="shared" si="52"/>
        <v>2</v>
      </c>
      <c r="B257" s="1" t="s">
        <v>394</v>
      </c>
      <c r="C257" s="1"/>
      <c r="D257" s="1" t="s">
        <v>395</v>
      </c>
      <c r="L257" s="57" t="s">
        <v>396</v>
      </c>
      <c r="M257" s="76" t="s">
        <v>397</v>
      </c>
      <c r="N257" s="59" t="s">
        <v>398</v>
      </c>
      <c r="O257" s="85">
        <f>SUMIFS([1]Баланс!O$16:O$95,[1]Баланс!$A$16:$A$95,$A257,[1]Баланс!$B$16:$B$95,"ПО")</f>
        <v>17.89</v>
      </c>
      <c r="P257" s="85">
        <f>SUMIFS([1]Баланс!P$16:P$95,[1]Баланс!$A$16:$A$95,$A257,[1]Баланс!$B$16:$B$95,"ПО")</f>
        <v>17.277468999999996</v>
      </c>
      <c r="Q257" s="85">
        <f>SUMIFS([1]Баланс!Q$16:Q$95,[1]Баланс!$A$16:$A$95,$A257,[1]Баланс!$B$16:$B$95,"ПО")</f>
        <v>17.277468999999996</v>
      </c>
      <c r="R257" s="85">
        <f>Q257-P257</f>
        <v>0</v>
      </c>
      <c r="S257" s="85">
        <f>SUMIFS([1]Баланс!R$16:R$95,[1]Баланс!$A$16:$A$95,$A257,[1]Баланс!$B$16:$B$95,"ПО")</f>
        <v>17.89</v>
      </c>
      <c r="T257" s="85">
        <f>SUMIFS([1]Баланс!S$16:S$95,[1]Баланс!$A$16:$A$95,$A257,[1]Баланс!$B$16:$B$95,"ПО")</f>
        <v>17.277468999999996</v>
      </c>
      <c r="U257" s="85">
        <f>SUMIFS([1]Баланс!T$16:T$95,[1]Баланс!$A$16:$A$95,$A257,[1]Баланс!$B$16:$B$95,"ПО")</f>
        <v>17.277468999999996</v>
      </c>
      <c r="V257" s="85">
        <f>SUMIFS([1]Баланс!U$16:U$95,[1]Баланс!$A$16:$A$95,$A257,[1]Баланс!$B$16:$B$95,"ПО")</f>
        <v>17.277468999999996</v>
      </c>
      <c r="W257" s="85">
        <f>SUMIFS([1]Баланс!V$16:V$95,[1]Баланс!$A$16:$A$95,$A257,[1]Баланс!$B$16:$B$95,"ПО")</f>
        <v>17.277468999999996</v>
      </c>
      <c r="X257" s="85">
        <f>SUMIFS([1]Баланс!W$16:W$95,[1]Баланс!$A$16:$A$95,$A257,[1]Баланс!$B$16:$B$95,"ПО")</f>
        <v>17.277468999999996</v>
      </c>
      <c r="Y257" s="85">
        <f>SUMIFS([1]Баланс!X$16:X$95,[1]Баланс!$A$16:$A$95,$A257,[1]Баланс!$B$16:$B$95,"ПО")</f>
        <v>0</v>
      </c>
      <c r="Z257" s="85">
        <f>SUMIFS([1]Баланс!Y$16:Y$95,[1]Баланс!$A$16:$A$95,$A257,[1]Баланс!$B$16:$B$95,"ПО")</f>
        <v>0</v>
      </c>
      <c r="AA257" s="85">
        <f>SUMIFS([1]Баланс!Z$16:Z$95,[1]Баланс!$A$16:$A$95,$A257,[1]Баланс!$B$16:$B$95,"ПО")</f>
        <v>0</v>
      </c>
      <c r="AB257" s="85">
        <f>SUMIFS([1]Баланс!AA$16:AA$95,[1]Баланс!$A$16:$A$95,$A257,[1]Баланс!$B$16:$B$95,"ПО")</f>
        <v>0</v>
      </c>
      <c r="AC257" s="85">
        <f>SUMIFS([1]Баланс!AB$16:AB$95,[1]Баланс!$A$16:$A$95,$A257,[1]Баланс!$B$16:$B$95,"ПО")</f>
        <v>0</v>
      </c>
      <c r="AD257" s="85">
        <f>SUMIFS([1]Баланс!AC$16:AC$95,[1]Баланс!$A$16:$A$95,$A257,[1]Баланс!$B$16:$B$95,"ПО")</f>
        <v>17.277468999999996</v>
      </c>
      <c r="AE257" s="85">
        <f>SUMIFS([1]Баланс!AD$16:AD$95,[1]Баланс!$A$16:$A$95,$A257,[1]Баланс!$B$16:$B$95,"ПО")</f>
        <v>17.277468999999996</v>
      </c>
      <c r="AF257" s="85">
        <f>SUMIFS([1]Баланс!AE$16:AE$95,[1]Баланс!$A$16:$A$95,$A257,[1]Баланс!$B$16:$B$95,"ПО")</f>
        <v>17.277468999999996</v>
      </c>
      <c r="AG257" s="85">
        <f>SUMIFS([1]Баланс!AF$16:AF$95,[1]Баланс!$A$16:$A$95,$A257,[1]Баланс!$B$16:$B$95,"ПО")</f>
        <v>17.277468999999996</v>
      </c>
      <c r="AH257" s="85">
        <f>SUMIFS([1]Баланс!AG$16:AG$95,[1]Баланс!$A$16:$A$95,$A257,[1]Баланс!$B$16:$B$95,"ПО")</f>
        <v>17.277468999999996</v>
      </c>
      <c r="AI257" s="85">
        <f>SUMIFS([1]Баланс!AH$16:AH$95,[1]Баланс!$A$16:$A$95,$A257,[1]Баланс!$B$16:$B$95,"ПО")</f>
        <v>0</v>
      </c>
      <c r="AJ257" s="85">
        <f>SUMIFS([1]Баланс!AI$16:AI$95,[1]Баланс!$A$16:$A$95,$A257,[1]Баланс!$B$16:$B$95,"ПО")</f>
        <v>0</v>
      </c>
      <c r="AK257" s="85">
        <f>SUMIFS([1]Баланс!AJ$16:AJ$95,[1]Баланс!$A$16:$A$95,$A257,[1]Баланс!$B$16:$B$95,"ПО")</f>
        <v>0</v>
      </c>
      <c r="AL257" s="85">
        <f>SUMIFS([1]Баланс!AK$16:AK$95,[1]Баланс!$A$16:$A$95,$A257,[1]Баланс!$B$16:$B$95,"ПО")</f>
        <v>0</v>
      </c>
      <c r="AM257" s="85">
        <f>SUMIFS([1]Баланс!AL$16:AL$95,[1]Баланс!$A$16:$A$95,$A257,[1]Баланс!$B$16:$B$95,"ПО")</f>
        <v>0</v>
      </c>
      <c r="AN257" s="42"/>
      <c r="AO257" s="42"/>
      <c r="AP257" s="42"/>
      <c r="AQ257" s="42"/>
      <c r="AR257" s="42"/>
      <c r="AS257" s="42"/>
      <c r="AT257" s="42"/>
      <c r="AU257" s="42"/>
      <c r="AV257" s="42"/>
      <c r="AW257" s="42"/>
      <c r="AX257" s="31"/>
      <c r="AY257" s="31"/>
      <c r="AZ257" s="31"/>
    </row>
    <row r="258" spans="1:52" ht="15" outlineLevel="1" x14ac:dyDescent="0.25">
      <c r="A258" s="23" t="str">
        <f t="shared" si="52"/>
        <v>2</v>
      </c>
      <c r="B258" s="1" t="s">
        <v>399</v>
      </c>
      <c r="D258" s="1" t="s">
        <v>400</v>
      </c>
      <c r="L258" s="34" t="s">
        <v>401</v>
      </c>
      <c r="M258" s="81" t="s">
        <v>402</v>
      </c>
      <c r="N258" s="36" t="s">
        <v>398</v>
      </c>
      <c r="O258" s="86">
        <f>O257/2</f>
        <v>8.9450000000000003</v>
      </c>
      <c r="P258" s="86">
        <f>P257/2</f>
        <v>8.6387344999999982</v>
      </c>
      <c r="Q258" s="86">
        <f>Q257/2</f>
        <v>8.6387344999999982</v>
      </c>
      <c r="R258" s="38">
        <f t="shared" si="46"/>
        <v>0</v>
      </c>
      <c r="S258" s="86">
        <f t="shared" ref="S258:AM258" si="65">S257/2</f>
        <v>8.9450000000000003</v>
      </c>
      <c r="T258" s="86">
        <f t="shared" si="65"/>
        <v>8.6387344999999982</v>
      </c>
      <c r="U258" s="86">
        <f t="shared" si="65"/>
        <v>8.6387344999999982</v>
      </c>
      <c r="V258" s="86">
        <f t="shared" si="65"/>
        <v>8.6387344999999982</v>
      </c>
      <c r="W258" s="86">
        <f t="shared" si="65"/>
        <v>8.6387344999999982</v>
      </c>
      <c r="X258" s="86">
        <f t="shared" si="65"/>
        <v>8.6387344999999982</v>
      </c>
      <c r="Y258" s="86">
        <f t="shared" si="65"/>
        <v>0</v>
      </c>
      <c r="Z258" s="86">
        <f t="shared" si="65"/>
        <v>0</v>
      </c>
      <c r="AA258" s="86">
        <f t="shared" si="65"/>
        <v>0</v>
      </c>
      <c r="AB258" s="86">
        <f t="shared" si="65"/>
        <v>0</v>
      </c>
      <c r="AC258" s="86">
        <f t="shared" si="65"/>
        <v>0</v>
      </c>
      <c r="AD258" s="86">
        <f t="shared" si="65"/>
        <v>8.6387344999999982</v>
      </c>
      <c r="AE258" s="86">
        <f t="shared" si="65"/>
        <v>8.6387344999999982</v>
      </c>
      <c r="AF258" s="86">
        <f t="shared" si="65"/>
        <v>8.6387344999999982</v>
      </c>
      <c r="AG258" s="86">
        <f t="shared" si="65"/>
        <v>8.6387344999999982</v>
      </c>
      <c r="AH258" s="86">
        <f t="shared" si="65"/>
        <v>8.6387344999999982</v>
      </c>
      <c r="AI258" s="86">
        <f t="shared" si="65"/>
        <v>0</v>
      </c>
      <c r="AJ258" s="86">
        <f t="shared" si="65"/>
        <v>0</v>
      </c>
      <c r="AK258" s="86">
        <f t="shared" si="65"/>
        <v>0</v>
      </c>
      <c r="AL258" s="86">
        <f t="shared" si="65"/>
        <v>0</v>
      </c>
      <c r="AM258" s="86">
        <f t="shared" si="65"/>
        <v>0</v>
      </c>
      <c r="AN258" s="40"/>
      <c r="AO258" s="40"/>
      <c r="AP258" s="40"/>
      <c r="AQ258" s="40"/>
      <c r="AR258" s="40"/>
      <c r="AS258" s="40"/>
      <c r="AT258" s="40"/>
      <c r="AU258" s="40"/>
      <c r="AV258" s="40"/>
      <c r="AW258" s="40"/>
      <c r="AX258" s="31"/>
      <c r="AY258" s="31"/>
      <c r="AZ258" s="31"/>
    </row>
    <row r="259" spans="1:52" ht="15" outlineLevel="1" x14ac:dyDescent="0.25">
      <c r="A259" s="23" t="str">
        <f t="shared" si="52"/>
        <v>2</v>
      </c>
      <c r="B259" s="1" t="s">
        <v>403</v>
      </c>
      <c r="D259" s="1" t="s">
        <v>404</v>
      </c>
      <c r="L259" s="34" t="s">
        <v>405</v>
      </c>
      <c r="M259" s="81" t="s">
        <v>406</v>
      </c>
      <c r="N259" s="36" t="s">
        <v>407</v>
      </c>
      <c r="O259" s="77">
        <v>110.1</v>
      </c>
      <c r="P259" s="77">
        <v>110.1</v>
      </c>
      <c r="Q259" s="77">
        <v>112.87316753350613</v>
      </c>
      <c r="R259" s="39">
        <f>Q259-P259</f>
        <v>2.7731675335061396</v>
      </c>
      <c r="S259" s="77">
        <v>110.1</v>
      </c>
      <c r="T259" s="77">
        <v>115.5</v>
      </c>
      <c r="U259" s="77">
        <v>238.05</v>
      </c>
      <c r="V259" s="77">
        <v>254.8</v>
      </c>
      <c r="W259" s="77">
        <v>258.11</v>
      </c>
      <c r="X259" s="77">
        <v>275.70999999999998</v>
      </c>
      <c r="Y259" s="77"/>
      <c r="Z259" s="77"/>
      <c r="AA259" s="77"/>
      <c r="AB259" s="77"/>
      <c r="AC259" s="77"/>
      <c r="AD259" s="77">
        <f ca="1">S261</f>
        <v>115.49858664803124</v>
      </c>
      <c r="AE259" s="77">
        <f ca="1">AD261</f>
        <v>132.87013381693168</v>
      </c>
      <c r="AF259" s="77">
        <f ca="1">AE261</f>
        <v>138.11744335469396</v>
      </c>
      <c r="AG259" s="77">
        <v>142.56</v>
      </c>
      <c r="AH259" s="77">
        <f ca="1">AG261</f>
        <v>142.55778515454222</v>
      </c>
      <c r="AI259" s="77"/>
      <c r="AJ259" s="77"/>
      <c r="AK259" s="77"/>
      <c r="AL259" s="77"/>
      <c r="AM259" s="77"/>
      <c r="AN259" s="40"/>
      <c r="AO259" s="40"/>
      <c r="AP259" s="40"/>
      <c r="AQ259" s="40"/>
      <c r="AR259" s="40"/>
      <c r="AS259" s="40"/>
      <c r="AT259" s="40"/>
      <c r="AU259" s="40"/>
      <c r="AV259" s="40"/>
      <c r="AW259" s="40"/>
      <c r="AX259" s="31"/>
      <c r="AY259" s="31"/>
      <c r="AZ259" s="31"/>
    </row>
    <row r="260" spans="1:52" ht="15" outlineLevel="1" x14ac:dyDescent="0.25">
      <c r="A260" s="23" t="str">
        <f t="shared" si="52"/>
        <v>2</v>
      </c>
      <c r="B260" s="1" t="s">
        <v>408</v>
      </c>
      <c r="D260" s="1" t="s">
        <v>409</v>
      </c>
      <c r="L260" s="34" t="s">
        <v>410</v>
      </c>
      <c r="M260" s="81" t="s">
        <v>411</v>
      </c>
      <c r="N260" s="36" t="s">
        <v>398</v>
      </c>
      <c r="O260" s="87">
        <f>O257-O258</f>
        <v>8.9450000000000003</v>
      </c>
      <c r="P260" s="87">
        <f>P257-P258</f>
        <v>8.6387344999999982</v>
      </c>
      <c r="Q260" s="87">
        <f>Q257-Q258</f>
        <v>8.6387344999999982</v>
      </c>
      <c r="R260" s="38">
        <f>Q260-P260</f>
        <v>0</v>
      </c>
      <c r="S260" s="87">
        <f t="shared" ref="S260:AM260" si="66">S257-S258</f>
        <v>8.9450000000000003</v>
      </c>
      <c r="T260" s="87">
        <f t="shared" si="66"/>
        <v>8.6387344999999982</v>
      </c>
      <c r="U260" s="87">
        <f t="shared" si="66"/>
        <v>8.6387344999999982</v>
      </c>
      <c r="V260" s="87">
        <f t="shared" si="66"/>
        <v>8.6387344999999982</v>
      </c>
      <c r="W260" s="87">
        <f t="shared" si="66"/>
        <v>8.6387344999999982</v>
      </c>
      <c r="X260" s="87">
        <f t="shared" si="66"/>
        <v>8.6387344999999982</v>
      </c>
      <c r="Y260" s="87">
        <f t="shared" si="66"/>
        <v>0</v>
      </c>
      <c r="Z260" s="87">
        <f t="shared" si="66"/>
        <v>0</v>
      </c>
      <c r="AA260" s="87">
        <f t="shared" si="66"/>
        <v>0</v>
      </c>
      <c r="AB260" s="87">
        <f t="shared" si="66"/>
        <v>0</v>
      </c>
      <c r="AC260" s="87">
        <f t="shared" si="66"/>
        <v>0</v>
      </c>
      <c r="AD260" s="87">
        <f t="shared" si="66"/>
        <v>8.6387344999999982</v>
      </c>
      <c r="AE260" s="87">
        <f t="shared" si="66"/>
        <v>8.6387344999999982</v>
      </c>
      <c r="AF260" s="87">
        <f t="shared" si="66"/>
        <v>8.6387344999999982</v>
      </c>
      <c r="AG260" s="87">
        <f t="shared" si="66"/>
        <v>8.6387344999999982</v>
      </c>
      <c r="AH260" s="87">
        <f t="shared" si="66"/>
        <v>8.6387344999999982</v>
      </c>
      <c r="AI260" s="87">
        <f t="shared" si="66"/>
        <v>0</v>
      </c>
      <c r="AJ260" s="87">
        <f t="shared" si="66"/>
        <v>0</v>
      </c>
      <c r="AK260" s="87">
        <f t="shared" si="66"/>
        <v>0</v>
      </c>
      <c r="AL260" s="87">
        <f t="shared" si="66"/>
        <v>0</v>
      </c>
      <c r="AM260" s="87">
        <f t="shared" si="66"/>
        <v>0</v>
      </c>
      <c r="AN260" s="40"/>
      <c r="AO260" s="40"/>
      <c r="AP260" s="40"/>
      <c r="AQ260" s="40"/>
      <c r="AR260" s="40"/>
      <c r="AS260" s="40"/>
      <c r="AT260" s="40"/>
      <c r="AU260" s="40"/>
      <c r="AV260" s="40"/>
      <c r="AW260" s="40"/>
      <c r="AX260" s="31"/>
      <c r="AY260" s="31"/>
      <c r="AZ260" s="31"/>
    </row>
    <row r="261" spans="1:52" ht="15" outlineLevel="1" x14ac:dyDescent="0.25">
      <c r="A261" s="23" t="str">
        <f t="shared" si="52"/>
        <v>2</v>
      </c>
      <c r="B261" s="1" t="s">
        <v>412</v>
      </c>
      <c r="D261" s="1" t="s">
        <v>413</v>
      </c>
      <c r="L261" s="34" t="s">
        <v>414</v>
      </c>
      <c r="M261" s="81" t="s">
        <v>415</v>
      </c>
      <c r="N261" s="36" t="s">
        <v>407</v>
      </c>
      <c r="O261" s="77">
        <f ca="1">IF(O260=0,0,(O254-O258*O259)/O260)</f>
        <v>110.08222470653999</v>
      </c>
      <c r="P261" s="77">
        <f ca="1">IF(P260=0,0,(P254-P258*P259)/P260)</f>
        <v>116.39616283264641</v>
      </c>
      <c r="Q261" s="77">
        <f ca="1">IF(Q260=0,0,(Q254-Q258*Q259)/Q260)</f>
        <v>112.87316753350616</v>
      </c>
      <c r="R261" s="39">
        <f ca="1">Q261-P261</f>
        <v>-3.5229952991402484</v>
      </c>
      <c r="S261" s="77">
        <f ca="1">IF(S260=0,0,(S254-S258*S259)/S260)+0.01</f>
        <v>115.49858664803124</v>
      </c>
      <c r="T261" s="77">
        <v>238.05</v>
      </c>
      <c r="U261" s="77">
        <f t="shared" ref="U261:AM261" ca="1" si="67">IF(U260=0,0,(U254-U258*U259)/U260)</f>
        <v>254.80134559969653</v>
      </c>
      <c r="V261" s="77">
        <f t="shared" ca="1" si="67"/>
        <v>258.11429311870415</v>
      </c>
      <c r="W261" s="77">
        <f t="shared" ca="1" si="67"/>
        <v>275.71194064280706</v>
      </c>
      <c r="X261" s="77">
        <f t="shared" ca="1" si="67"/>
        <v>279.85996873876479</v>
      </c>
      <c r="Y261" s="77">
        <f t="shared" si="67"/>
        <v>0</v>
      </c>
      <c r="Z261" s="77">
        <f t="shared" si="67"/>
        <v>0</v>
      </c>
      <c r="AA261" s="77">
        <f t="shared" si="67"/>
        <v>0</v>
      </c>
      <c r="AB261" s="77">
        <f t="shared" si="67"/>
        <v>0</v>
      </c>
      <c r="AC261" s="77">
        <f t="shared" si="67"/>
        <v>0</v>
      </c>
      <c r="AD261" s="77">
        <f ca="1">IF(AD260=0,0,(AD254-AD258*AD259)/AD260)</f>
        <v>132.87013381693168</v>
      </c>
      <c r="AE261" s="77">
        <f ca="1">IF(AE260=0,0,(AE254-AE258*AE259)/AE260)</f>
        <v>138.11744335469396</v>
      </c>
      <c r="AF261" s="77">
        <f ca="1">IF(AF260=0,0,(AF254-AF258*AF259)/AF260)-0.01</f>
        <v>143.10735039151857</v>
      </c>
      <c r="AG261" s="77">
        <f t="shared" ca="1" si="67"/>
        <v>142.55778515454222</v>
      </c>
      <c r="AH261" s="77">
        <f t="shared" ca="1" si="67"/>
        <v>151.89948682289429</v>
      </c>
      <c r="AI261" s="77">
        <f t="shared" si="67"/>
        <v>0</v>
      </c>
      <c r="AJ261" s="77">
        <f t="shared" si="67"/>
        <v>0</v>
      </c>
      <c r="AK261" s="77">
        <f t="shared" si="67"/>
        <v>0</v>
      </c>
      <c r="AL261" s="77">
        <f t="shared" si="67"/>
        <v>0</v>
      </c>
      <c r="AM261" s="77">
        <f t="shared" si="67"/>
        <v>0</v>
      </c>
      <c r="AN261" s="40"/>
      <c r="AO261" s="40"/>
      <c r="AP261" s="40"/>
      <c r="AQ261" s="40"/>
      <c r="AR261" s="40"/>
      <c r="AS261" s="40"/>
      <c r="AT261" s="40"/>
      <c r="AU261" s="40"/>
      <c r="AV261" s="40"/>
      <c r="AW261" s="40"/>
      <c r="AX261" s="31"/>
      <c r="AY261" s="31"/>
      <c r="AZ261" s="31"/>
    </row>
    <row r="262" spans="1:52" ht="11.25" outlineLevel="1" x14ac:dyDescent="0.25">
      <c r="A262" s="23" t="str">
        <f t="shared" si="52"/>
        <v>2</v>
      </c>
      <c r="D262" s="1" t="s">
        <v>416</v>
      </c>
      <c r="L262" s="34" t="s">
        <v>417</v>
      </c>
      <c r="M262" s="35" t="s">
        <v>418</v>
      </c>
      <c r="N262" s="36" t="s">
        <v>382</v>
      </c>
      <c r="O262" s="53">
        <f ca="1">IF(O259=0,0,O261/O259*100)</f>
        <v>99.98385531929155</v>
      </c>
      <c r="P262" s="53">
        <f ca="1">IF(P259=0,0,P261/P259*100)</f>
        <v>105.71858567906122</v>
      </c>
      <c r="Q262" s="53">
        <f ca="1">IF(Q259=0,0,Q261/Q259*100)</f>
        <v>100.00000000000003</v>
      </c>
      <c r="R262" s="40"/>
      <c r="S262" s="53">
        <f t="shared" ref="S262:AM262" ca="1" si="68">IF(S259=0,0,S261/S259*100)</f>
        <v>104.90334845416098</v>
      </c>
      <c r="T262" s="53">
        <f t="shared" si="68"/>
        <v>206.10389610389612</v>
      </c>
      <c r="U262" s="53">
        <f t="shared" ca="1" si="68"/>
        <v>107.03690216328357</v>
      </c>
      <c r="V262" s="53">
        <f t="shared" ca="1" si="68"/>
        <v>101.30074298222299</v>
      </c>
      <c r="W262" s="53">
        <f t="shared" ca="1" si="68"/>
        <v>106.81955005339083</v>
      </c>
      <c r="X262" s="53">
        <f t="shared" ca="1" si="68"/>
        <v>101.50519340566713</v>
      </c>
      <c r="Y262" s="53">
        <f t="shared" si="68"/>
        <v>0</v>
      </c>
      <c r="Z262" s="53">
        <f t="shared" si="68"/>
        <v>0</v>
      </c>
      <c r="AA262" s="53">
        <f t="shared" si="68"/>
        <v>0</v>
      </c>
      <c r="AB262" s="53">
        <f t="shared" si="68"/>
        <v>0</v>
      </c>
      <c r="AC262" s="53">
        <f t="shared" si="68"/>
        <v>0</v>
      </c>
      <c r="AD262" s="53">
        <f t="shared" ca="1" si="68"/>
        <v>115.04048462674115</v>
      </c>
      <c r="AE262" s="53">
        <f t="shared" ca="1" si="68"/>
        <v>103.94920166558424</v>
      </c>
      <c r="AF262" s="53">
        <f t="shared" ca="1" si="68"/>
        <v>103.61280003135465</v>
      </c>
      <c r="AG262" s="53">
        <f t="shared" ca="1" si="68"/>
        <v>99.998446376642974</v>
      </c>
      <c r="AH262" s="53">
        <f t="shared" ca="1" si="68"/>
        <v>106.55292284334037</v>
      </c>
      <c r="AI262" s="53">
        <f t="shared" si="68"/>
        <v>0</v>
      </c>
      <c r="AJ262" s="53">
        <f t="shared" si="68"/>
        <v>0</v>
      </c>
      <c r="AK262" s="53">
        <f t="shared" si="68"/>
        <v>0</v>
      </c>
      <c r="AL262" s="53">
        <f t="shared" si="68"/>
        <v>0</v>
      </c>
      <c r="AM262" s="53">
        <f t="shared" si="68"/>
        <v>0</v>
      </c>
      <c r="AN262" s="40"/>
      <c r="AO262" s="40"/>
      <c r="AP262" s="40"/>
      <c r="AQ262" s="40"/>
      <c r="AR262" s="40"/>
      <c r="AS262" s="40"/>
      <c r="AT262" s="40"/>
      <c r="AU262" s="40"/>
      <c r="AV262" s="40"/>
      <c r="AW262" s="40"/>
      <c r="AX262" s="31"/>
      <c r="AY262" s="31"/>
      <c r="AZ262" s="31"/>
    </row>
    <row r="263" spans="1:52" ht="11.25" outlineLevel="1" x14ac:dyDescent="0.25">
      <c r="A263" s="23" t="str">
        <f t="shared" si="52"/>
        <v>2</v>
      </c>
      <c r="D263" s="1" t="s">
        <v>419</v>
      </c>
      <c r="L263" s="34" t="s">
        <v>420</v>
      </c>
      <c r="M263" s="35" t="s">
        <v>421</v>
      </c>
      <c r="N263" s="36" t="s">
        <v>407</v>
      </c>
      <c r="O263" s="77">
        <f ca="1">IF(O257=0,0,O254/O257)</f>
        <v>110.09111235326999</v>
      </c>
      <c r="P263" s="77">
        <f ca="1">IF(P257=0,0,P254/P257)</f>
        <v>113.2480814163232</v>
      </c>
      <c r="Q263" s="77">
        <f ca="1">IF(Q257=0,0,Q254/Q257)</f>
        <v>112.87316753350615</v>
      </c>
      <c r="R263" s="39">
        <f ca="1">Q263-P263</f>
        <v>-0.3749138828170544</v>
      </c>
      <c r="S263" s="77">
        <f ca="1">IF(S257=0,0,S254/S257)</f>
        <v>112.79429332401561</v>
      </c>
      <c r="T263" s="77">
        <f ca="1">IF(T257=0,0,T254/T257)</f>
        <v>238.03993616703934</v>
      </c>
      <c r="U263" s="77">
        <f t="shared" ref="U263:AM263" ca="1" si="69">IF(U257=0,0,U254/U257)</f>
        <v>246.42567279984826</v>
      </c>
      <c r="V263" s="77">
        <f t="shared" ca="1" si="69"/>
        <v>256.45714655935211</v>
      </c>
      <c r="W263" s="77">
        <f t="shared" ca="1" si="69"/>
        <v>266.91097032140351</v>
      </c>
      <c r="X263" s="77">
        <f t="shared" ca="1" si="69"/>
        <v>277.78498436938241</v>
      </c>
      <c r="Y263" s="77">
        <f t="shared" si="69"/>
        <v>0</v>
      </c>
      <c r="Z263" s="77">
        <f t="shared" si="69"/>
        <v>0</v>
      </c>
      <c r="AA263" s="77">
        <f t="shared" si="69"/>
        <v>0</v>
      </c>
      <c r="AB263" s="77">
        <f t="shared" si="69"/>
        <v>0</v>
      </c>
      <c r="AC263" s="77">
        <f t="shared" si="69"/>
        <v>0</v>
      </c>
      <c r="AD263" s="77">
        <f ca="1">IF(AD257=0,0,AD254/AD257)</f>
        <v>124.18436023248147</v>
      </c>
      <c r="AE263" s="77">
        <f ca="1">IF(AE257=0,0,AE254/AE257)</f>
        <v>135.49378858581281</v>
      </c>
      <c r="AF263" s="77">
        <f ca="1">IF(AF257=0,0,AF254/AF257)</f>
        <v>140.61739687310626</v>
      </c>
      <c r="AG263" s="77">
        <f t="shared" ca="1" si="69"/>
        <v>142.55889257727111</v>
      </c>
      <c r="AH263" s="77">
        <f t="shared" ca="1" si="69"/>
        <v>147.22863598871825</v>
      </c>
      <c r="AI263" s="77">
        <f t="shared" si="69"/>
        <v>0</v>
      </c>
      <c r="AJ263" s="77">
        <f t="shared" si="69"/>
        <v>0</v>
      </c>
      <c r="AK263" s="77">
        <f t="shared" si="69"/>
        <v>0</v>
      </c>
      <c r="AL263" s="77">
        <f t="shared" si="69"/>
        <v>0</v>
      </c>
      <c r="AM263" s="77">
        <f t="shared" si="69"/>
        <v>0</v>
      </c>
      <c r="AN263" s="40"/>
      <c r="AO263" s="40"/>
      <c r="AP263" s="40"/>
      <c r="AQ263" s="40"/>
      <c r="AR263" s="40"/>
      <c r="AS263" s="40"/>
      <c r="AT263" s="40"/>
      <c r="AU263" s="40"/>
      <c r="AV263" s="40"/>
      <c r="AW263" s="40"/>
      <c r="AX263" s="31"/>
      <c r="AY263" s="31"/>
      <c r="AZ263" s="31"/>
    </row>
    <row r="264" spans="1:52" s="56" customFormat="1" ht="11.25" outlineLevel="1" x14ac:dyDescent="0.25">
      <c r="A264" s="23" t="str">
        <f t="shared" si="52"/>
        <v>2</v>
      </c>
      <c r="C264" s="1"/>
      <c r="D264" s="1" t="s">
        <v>422</v>
      </c>
      <c r="L264" s="57" t="s">
        <v>423</v>
      </c>
      <c r="M264" s="76" t="s">
        <v>424</v>
      </c>
      <c r="N264" s="59" t="s">
        <v>16</v>
      </c>
      <c r="O264" s="84">
        <f ca="1">IF(O257=0,0,O254/O257*O265)</f>
        <v>1511.5509726103971</v>
      </c>
      <c r="P264" s="84">
        <f ca="1">IF(P257=0,0,P254/P257*P265)</f>
        <v>1548.2347924491278</v>
      </c>
      <c r="Q264" s="84">
        <f ca="1">IF(Q257=0,0,Q254/Q257*Q265)</f>
        <v>1543.1092776475509</v>
      </c>
      <c r="R264" s="60">
        <f ca="1">R266*R267+R268*R269</f>
        <v>0</v>
      </c>
      <c r="S264" s="84">
        <f ca="1">IF(S257=0,0,S254/S257*S265)</f>
        <v>1548.6656473387345</v>
      </c>
      <c r="T264" s="84">
        <f ca="1">IF(T257=0,0,T254/T257*T265)</f>
        <v>3254.2865764881685</v>
      </c>
      <c r="U264" s="84">
        <f t="shared" ref="U264:AM264" ca="1" si="70">IF(U257=0,0,U254/U257*U265)</f>
        <v>3368.9294830421563</v>
      </c>
      <c r="V264" s="84">
        <f t="shared" ca="1" si="70"/>
        <v>3506.0715564421366</v>
      </c>
      <c r="W264" s="84">
        <f t="shared" ca="1" si="70"/>
        <v>3648.9876523275948</v>
      </c>
      <c r="X264" s="84">
        <f t="shared" ca="1" si="70"/>
        <v>3797.6482448260285</v>
      </c>
      <c r="Y264" s="84">
        <f t="shared" si="70"/>
        <v>0</v>
      </c>
      <c r="Z264" s="84">
        <f t="shared" si="70"/>
        <v>0</v>
      </c>
      <c r="AA264" s="84">
        <f t="shared" si="70"/>
        <v>0</v>
      </c>
      <c r="AB264" s="84">
        <f t="shared" si="70"/>
        <v>0</v>
      </c>
      <c r="AC264" s="84">
        <f t="shared" si="70"/>
        <v>0</v>
      </c>
      <c r="AD264" s="84">
        <f ca="1">IF(AD257=0,0,AD254/AD257*AD265)</f>
        <v>1697.7466177387355</v>
      </c>
      <c r="AE264" s="84">
        <f ca="1">IF(AE257=0,0,AE254/AE257*AE265)</f>
        <v>1852.3598371448036</v>
      </c>
      <c r="AF264" s="84">
        <f ca="1">IF(AF257=0,0,AF254/AF257*AF265)</f>
        <v>1922.4056031662758</v>
      </c>
      <c r="AG264" s="84">
        <f t="shared" ca="1" si="70"/>
        <v>1948.9481384656444</v>
      </c>
      <c r="AH264" s="84">
        <f t="shared" ca="1" si="70"/>
        <v>2012.7890365276089</v>
      </c>
      <c r="AI264" s="84">
        <f t="shared" si="70"/>
        <v>0</v>
      </c>
      <c r="AJ264" s="84">
        <f t="shared" si="70"/>
        <v>0</v>
      </c>
      <c r="AK264" s="84">
        <f t="shared" si="70"/>
        <v>0</v>
      </c>
      <c r="AL264" s="84">
        <f t="shared" si="70"/>
        <v>0</v>
      </c>
      <c r="AM264" s="84">
        <f t="shared" si="70"/>
        <v>0</v>
      </c>
      <c r="AN264" s="29">
        <f ca="1">IF(S264=0,0,(AD264-S264)/S264*100)</f>
        <v>9.6264142396511101</v>
      </c>
      <c r="AO264" s="29">
        <f ca="1">IF(AD264=0,0,(AE264-AD264)/AD264*100)</f>
        <v>9.1069667163879089</v>
      </c>
      <c r="AP264" s="29">
        <f ca="1">IF(AE264=0,0,(AF264-AE264)/AE264*100)</f>
        <v>3.7814340721962312</v>
      </c>
      <c r="AQ264" s="29">
        <f ca="1">IF(AF264=0,0,(AG264-AF264)/AF264*100)</f>
        <v>1.3806938169370742</v>
      </c>
      <c r="AR264" s="29">
        <f t="shared" ref="AR264:AW264" ca="1" si="71">IF(AG264=0,0,(AH264-AG264)/AG264*100)</f>
        <v>3.2756591518245703</v>
      </c>
      <c r="AS264" s="29">
        <f t="shared" ca="1" si="71"/>
        <v>-100</v>
      </c>
      <c r="AT264" s="29">
        <f t="shared" si="71"/>
        <v>0</v>
      </c>
      <c r="AU264" s="29">
        <f t="shared" si="71"/>
        <v>0</v>
      </c>
      <c r="AV264" s="29">
        <f t="shared" si="71"/>
        <v>0</v>
      </c>
      <c r="AW264" s="29">
        <f t="shared" si="71"/>
        <v>0</v>
      </c>
      <c r="AX264" s="31"/>
      <c r="AY264" s="31"/>
      <c r="AZ264" s="31"/>
    </row>
    <row r="265" spans="1:52" s="56" customFormat="1" ht="11.25" outlineLevel="1" x14ac:dyDescent="0.25">
      <c r="A265" s="23" t="str">
        <f t="shared" si="52"/>
        <v>2</v>
      </c>
      <c r="B265" s="1" t="s">
        <v>425</v>
      </c>
      <c r="C265" s="1"/>
      <c r="D265" s="1" t="s">
        <v>426</v>
      </c>
      <c r="L265" s="57" t="s">
        <v>427</v>
      </c>
      <c r="M265" s="76" t="s">
        <v>428</v>
      </c>
      <c r="N265" s="59" t="s">
        <v>398</v>
      </c>
      <c r="O265" s="85">
        <f>SUMIFS([1]Баланс!O$16:O$95,[1]Баланс!$A$16:$A$95,$A265,[1]Баланс!$B$16:$B$95,"население")</f>
        <v>13.73</v>
      </c>
      <c r="P265" s="85">
        <f>SUMIFS([1]Баланс!P$16:P$95,[1]Баланс!$A$16:$A$95,$A265,[1]Баланс!$B$16:$B$95,"население")</f>
        <v>13.671178999999999</v>
      </c>
      <c r="Q265" s="85">
        <f>SUMIFS([1]Баланс!Q$16:Q$95,[1]Баланс!$A$16:$A$95,$A265,[1]Баланс!$B$16:$B$95,"население")</f>
        <v>13.671178999999999</v>
      </c>
      <c r="R265" s="85">
        <f>Q265-P265</f>
        <v>0</v>
      </c>
      <c r="S265" s="85">
        <f>SUMIFS([1]Баланс!R$16:R$95,[1]Баланс!$A$16:$A$95,$A265,[1]Баланс!$B$16:$B$95,"население")</f>
        <v>13.73</v>
      </c>
      <c r="T265" s="85">
        <f>SUMIFS([1]Баланс!S$16:S$95,[1]Баланс!$A$16:$A$95,$A265,[1]Баланс!$B$16:$B$95,"население")</f>
        <v>13.671178999999999</v>
      </c>
      <c r="U265" s="85">
        <f>SUMIFS([1]Баланс!T$16:T$95,[1]Баланс!$A$16:$A$95,$A265,[1]Баланс!$B$16:$B$95,"население")</f>
        <v>13.671178999999999</v>
      </c>
      <c r="V265" s="85">
        <f>SUMIFS([1]Баланс!U$16:U$95,[1]Баланс!$A$16:$A$95,$A265,[1]Баланс!$B$16:$B$95,"население")</f>
        <v>13.671178999999999</v>
      </c>
      <c r="W265" s="85">
        <f>SUMIFS([1]Баланс!V$16:V$95,[1]Баланс!$A$16:$A$95,$A265,[1]Баланс!$B$16:$B$95,"население")</f>
        <v>13.671178999999999</v>
      </c>
      <c r="X265" s="85">
        <f>SUMIFS([1]Баланс!W$16:W$95,[1]Баланс!$A$16:$A$95,$A265,[1]Баланс!$B$16:$B$95,"население")</f>
        <v>13.671178999999999</v>
      </c>
      <c r="Y265" s="85">
        <f>SUMIFS([1]Баланс!X$16:X$95,[1]Баланс!$A$16:$A$95,$A265,[1]Баланс!$B$16:$B$95,"население")</f>
        <v>0</v>
      </c>
      <c r="Z265" s="85">
        <f>SUMIFS([1]Баланс!Y$16:Y$95,[1]Баланс!$A$16:$A$95,$A265,[1]Баланс!$B$16:$B$95,"население")</f>
        <v>0</v>
      </c>
      <c r="AA265" s="85">
        <f>SUMIFS([1]Баланс!Z$16:Z$95,[1]Баланс!$A$16:$A$95,$A265,[1]Баланс!$B$16:$B$95,"население")</f>
        <v>0</v>
      </c>
      <c r="AB265" s="85">
        <f>SUMIFS([1]Баланс!AA$16:AA$95,[1]Баланс!$A$16:$A$95,$A265,[1]Баланс!$B$16:$B$95,"население")</f>
        <v>0</v>
      </c>
      <c r="AC265" s="85">
        <f>SUMIFS([1]Баланс!AB$16:AB$95,[1]Баланс!$A$16:$A$95,$A265,[1]Баланс!$B$16:$B$95,"население")</f>
        <v>0</v>
      </c>
      <c r="AD265" s="85">
        <f>SUMIFS([1]Баланс!AC$16:AC$95,[1]Баланс!$A$16:$A$95,$A265,[1]Баланс!$B$16:$B$95,"население")</f>
        <v>13.671178999999999</v>
      </c>
      <c r="AE265" s="85">
        <f>SUMIFS([1]Баланс!AD$16:AD$95,[1]Баланс!$A$16:$A$95,$A265,[1]Баланс!$B$16:$B$95,"население")</f>
        <v>13.671178999999999</v>
      </c>
      <c r="AF265" s="85">
        <f>SUMIFS([1]Баланс!AE$16:AE$95,[1]Баланс!$A$16:$A$95,$A265,[1]Баланс!$B$16:$B$95,"население")</f>
        <v>13.671178999999999</v>
      </c>
      <c r="AG265" s="85">
        <f>SUMIFS([1]Баланс!AF$16:AF$95,[1]Баланс!$A$16:$A$95,$A265,[1]Баланс!$B$16:$B$95,"население")</f>
        <v>13.671178999999999</v>
      </c>
      <c r="AH265" s="85">
        <f>SUMIFS([1]Баланс!AG$16:AG$95,[1]Баланс!$A$16:$A$95,$A265,[1]Баланс!$B$16:$B$95,"население")</f>
        <v>13.671178999999999</v>
      </c>
      <c r="AI265" s="85">
        <f>SUMIFS([1]Баланс!AH$16:AH$95,[1]Баланс!$A$16:$A$95,$A265,[1]Баланс!$B$16:$B$95,"население")</f>
        <v>0</v>
      </c>
      <c r="AJ265" s="85">
        <f>SUMIFS([1]Баланс!AI$16:AI$95,[1]Баланс!$A$16:$A$95,$A265,[1]Баланс!$B$16:$B$95,"население")</f>
        <v>0</v>
      </c>
      <c r="AK265" s="85">
        <f>SUMIFS([1]Баланс!AJ$16:AJ$95,[1]Баланс!$A$16:$A$95,$A265,[1]Баланс!$B$16:$B$95,"население")</f>
        <v>0</v>
      </c>
      <c r="AL265" s="85">
        <f>SUMIFS([1]Баланс!AK$16:AK$95,[1]Баланс!$A$16:$A$95,$A265,[1]Баланс!$B$16:$B$95,"население")</f>
        <v>0</v>
      </c>
      <c r="AM265" s="85">
        <f>SUMIFS([1]Баланс!AL$16:AL$95,[1]Баланс!$A$16:$A$95,$A265,[1]Баланс!$B$16:$B$95,"население")</f>
        <v>0</v>
      </c>
      <c r="AN265" s="42"/>
      <c r="AO265" s="42"/>
      <c r="AP265" s="42"/>
      <c r="AQ265" s="42"/>
      <c r="AR265" s="42"/>
      <c r="AS265" s="42"/>
      <c r="AT265" s="42"/>
      <c r="AU265" s="42"/>
      <c r="AV265" s="42"/>
      <c r="AW265" s="42"/>
      <c r="AX265" s="31"/>
      <c r="AY265" s="31"/>
      <c r="AZ265" s="31"/>
    </row>
    <row r="266" spans="1:52" ht="15" outlineLevel="1" x14ac:dyDescent="0.25">
      <c r="A266" s="23" t="str">
        <f t="shared" si="52"/>
        <v>2</v>
      </c>
      <c r="B266" s="1" t="s">
        <v>429</v>
      </c>
      <c r="D266" s="1" t="s">
        <v>430</v>
      </c>
      <c r="L266" s="88" t="s">
        <v>431</v>
      </c>
      <c r="M266" s="81" t="s">
        <v>432</v>
      </c>
      <c r="N266" s="89" t="s">
        <v>398</v>
      </c>
      <c r="O266" s="86">
        <f>O265/2</f>
        <v>6.8650000000000002</v>
      </c>
      <c r="P266" s="86">
        <f>P265/2</f>
        <v>6.8355894999999993</v>
      </c>
      <c r="Q266" s="86">
        <f>Q265/2</f>
        <v>6.8355894999999993</v>
      </c>
      <c r="R266" s="38">
        <f>Q266-P266</f>
        <v>0</v>
      </c>
      <c r="S266" s="86">
        <f>S265/2</f>
        <v>6.8650000000000002</v>
      </c>
      <c r="T266" s="86">
        <f t="shared" ref="T266:AM266" si="72">T265/2</f>
        <v>6.8355894999999993</v>
      </c>
      <c r="U266" s="86">
        <f t="shared" si="72"/>
        <v>6.8355894999999993</v>
      </c>
      <c r="V266" s="86">
        <f t="shared" si="72"/>
        <v>6.8355894999999993</v>
      </c>
      <c r="W266" s="86">
        <f t="shared" si="72"/>
        <v>6.8355894999999993</v>
      </c>
      <c r="X266" s="86">
        <f t="shared" si="72"/>
        <v>6.8355894999999993</v>
      </c>
      <c r="Y266" s="86">
        <f t="shared" si="72"/>
        <v>0</v>
      </c>
      <c r="Z266" s="86">
        <f t="shared" si="72"/>
        <v>0</v>
      </c>
      <c r="AA266" s="86">
        <f t="shared" si="72"/>
        <v>0</v>
      </c>
      <c r="AB266" s="86">
        <f t="shared" si="72"/>
        <v>0</v>
      </c>
      <c r="AC266" s="86">
        <f t="shared" si="72"/>
        <v>0</v>
      </c>
      <c r="AD266" s="86">
        <f t="shared" si="72"/>
        <v>6.8355894999999993</v>
      </c>
      <c r="AE266" s="86">
        <f t="shared" si="72"/>
        <v>6.8355894999999993</v>
      </c>
      <c r="AF266" s="86">
        <f t="shared" si="72"/>
        <v>6.8355894999999993</v>
      </c>
      <c r="AG266" s="86">
        <f t="shared" si="72"/>
        <v>6.8355894999999993</v>
      </c>
      <c r="AH266" s="86">
        <f t="shared" si="72"/>
        <v>6.8355894999999993</v>
      </c>
      <c r="AI266" s="86">
        <f t="shared" si="72"/>
        <v>0</v>
      </c>
      <c r="AJ266" s="86">
        <f t="shared" si="72"/>
        <v>0</v>
      </c>
      <c r="AK266" s="86">
        <f t="shared" si="72"/>
        <v>0</v>
      </c>
      <c r="AL266" s="86">
        <f t="shared" si="72"/>
        <v>0</v>
      </c>
      <c r="AM266" s="86">
        <f t="shared" si="72"/>
        <v>0</v>
      </c>
      <c r="AN266" s="40"/>
      <c r="AO266" s="40"/>
      <c r="AP266" s="40"/>
      <c r="AQ266" s="40"/>
      <c r="AR266" s="40"/>
      <c r="AS266" s="40"/>
      <c r="AT266" s="40"/>
      <c r="AU266" s="40"/>
      <c r="AV266" s="40"/>
      <c r="AW266" s="40"/>
      <c r="AX266" s="31"/>
      <c r="AY266" s="31"/>
      <c r="AZ266" s="31"/>
    </row>
    <row r="267" spans="1:52" ht="15" outlineLevel="1" x14ac:dyDescent="0.25">
      <c r="A267" s="23" t="str">
        <f t="shared" si="52"/>
        <v>2</v>
      </c>
      <c r="B267" s="1" t="s">
        <v>433</v>
      </c>
      <c r="D267" s="1" t="s">
        <v>434</v>
      </c>
      <c r="L267" s="88" t="s">
        <v>435</v>
      </c>
      <c r="M267" s="81" t="s">
        <v>436</v>
      </c>
      <c r="N267" s="89" t="s">
        <v>407</v>
      </c>
      <c r="O267" s="77">
        <f>IF(O265=0,0,O259*IF(plat_nds="да",1.2,1) )</f>
        <v>110.1</v>
      </c>
      <c r="P267" s="77">
        <f>IF(P265=0,0,P259*IF(plat_nds="да",1.2,1) )</f>
        <v>110.1</v>
      </c>
      <c r="Q267" s="77">
        <f>IF(Q265=0,0,Q259*IF(plat_nds="да",1.2,1) )</f>
        <v>112.87316753350613</v>
      </c>
      <c r="R267" s="39">
        <f>Q267-P267</f>
        <v>2.7731675335061396</v>
      </c>
      <c r="S267" s="77">
        <f t="shared" ref="S267:AM267" si="73">IF(S265=0,0,S259*IF(plat_nds="да",1.2,1) )</f>
        <v>110.1</v>
      </c>
      <c r="T267" s="77">
        <f t="shared" si="73"/>
        <v>115.5</v>
      </c>
      <c r="U267" s="77">
        <f t="shared" si="73"/>
        <v>238.05</v>
      </c>
      <c r="V267" s="77">
        <f t="shared" si="73"/>
        <v>254.8</v>
      </c>
      <c r="W267" s="77">
        <f t="shared" si="73"/>
        <v>258.11</v>
      </c>
      <c r="X267" s="77">
        <f t="shared" si="73"/>
        <v>275.70999999999998</v>
      </c>
      <c r="Y267" s="77">
        <f t="shared" si="73"/>
        <v>0</v>
      </c>
      <c r="Z267" s="77">
        <f t="shared" si="73"/>
        <v>0</v>
      </c>
      <c r="AA267" s="77">
        <f t="shared" si="73"/>
        <v>0</v>
      </c>
      <c r="AB267" s="77">
        <f t="shared" si="73"/>
        <v>0</v>
      </c>
      <c r="AC267" s="77">
        <f t="shared" si="73"/>
        <v>0</v>
      </c>
      <c r="AD267" s="77">
        <f t="shared" ca="1" si="73"/>
        <v>115.49858664803124</v>
      </c>
      <c r="AE267" s="77">
        <f t="shared" ca="1" si="73"/>
        <v>132.87013381693168</v>
      </c>
      <c r="AF267" s="77">
        <f t="shared" ca="1" si="73"/>
        <v>138.11744335469396</v>
      </c>
      <c r="AG267" s="77">
        <f t="shared" si="73"/>
        <v>142.56</v>
      </c>
      <c r="AH267" s="77">
        <f t="shared" ca="1" si="73"/>
        <v>142.55778515454222</v>
      </c>
      <c r="AI267" s="77">
        <f t="shared" si="73"/>
        <v>0</v>
      </c>
      <c r="AJ267" s="77">
        <f t="shared" si="73"/>
        <v>0</v>
      </c>
      <c r="AK267" s="77">
        <f t="shared" si="73"/>
        <v>0</v>
      </c>
      <c r="AL267" s="77">
        <f t="shared" si="73"/>
        <v>0</v>
      </c>
      <c r="AM267" s="77">
        <f t="shared" si="73"/>
        <v>0</v>
      </c>
      <c r="AN267" s="40"/>
      <c r="AO267" s="40"/>
      <c r="AP267" s="40"/>
      <c r="AQ267" s="40"/>
      <c r="AR267" s="40"/>
      <c r="AS267" s="40"/>
      <c r="AT267" s="40"/>
      <c r="AU267" s="40"/>
      <c r="AV267" s="40"/>
      <c r="AW267" s="40"/>
      <c r="AX267" s="31"/>
      <c r="AY267" s="31"/>
      <c r="AZ267" s="31"/>
    </row>
    <row r="268" spans="1:52" ht="15" outlineLevel="1" x14ac:dyDescent="0.25">
      <c r="A268" s="23" t="str">
        <f t="shared" si="52"/>
        <v>2</v>
      </c>
      <c r="B268" s="1" t="s">
        <v>437</v>
      </c>
      <c r="D268" s="1" t="s">
        <v>438</v>
      </c>
      <c r="L268" s="88" t="s">
        <v>439</v>
      </c>
      <c r="M268" s="81" t="s">
        <v>440</v>
      </c>
      <c r="N268" s="89" t="s">
        <v>398</v>
      </c>
      <c r="O268" s="87">
        <f>O265-O266</f>
        <v>6.8650000000000002</v>
      </c>
      <c r="P268" s="87">
        <f>P265-P266</f>
        <v>6.8355894999999993</v>
      </c>
      <c r="Q268" s="87">
        <f>Q265-Q266</f>
        <v>6.8355894999999993</v>
      </c>
      <c r="R268" s="38">
        <f>Q268-P268</f>
        <v>0</v>
      </c>
      <c r="S268" s="87">
        <f t="shared" ref="S268:AM268" si="74">S265-S266</f>
        <v>6.8650000000000002</v>
      </c>
      <c r="T268" s="87">
        <f t="shared" si="74"/>
        <v>6.8355894999999993</v>
      </c>
      <c r="U268" s="87">
        <f t="shared" si="74"/>
        <v>6.8355894999999993</v>
      </c>
      <c r="V268" s="87">
        <f t="shared" si="74"/>
        <v>6.8355894999999993</v>
      </c>
      <c r="W268" s="87">
        <f t="shared" si="74"/>
        <v>6.8355894999999993</v>
      </c>
      <c r="X268" s="87">
        <f t="shared" si="74"/>
        <v>6.8355894999999993</v>
      </c>
      <c r="Y268" s="87">
        <f t="shared" si="74"/>
        <v>0</v>
      </c>
      <c r="Z268" s="87">
        <f t="shared" si="74"/>
        <v>0</v>
      </c>
      <c r="AA268" s="87">
        <f t="shared" si="74"/>
        <v>0</v>
      </c>
      <c r="AB268" s="87">
        <f t="shared" si="74"/>
        <v>0</v>
      </c>
      <c r="AC268" s="87">
        <f t="shared" si="74"/>
        <v>0</v>
      </c>
      <c r="AD268" s="87">
        <f t="shared" si="74"/>
        <v>6.8355894999999993</v>
      </c>
      <c r="AE268" s="87">
        <f t="shared" si="74"/>
        <v>6.8355894999999993</v>
      </c>
      <c r="AF268" s="87">
        <f t="shared" si="74"/>
        <v>6.8355894999999993</v>
      </c>
      <c r="AG268" s="87">
        <f t="shared" si="74"/>
        <v>6.8355894999999993</v>
      </c>
      <c r="AH268" s="87">
        <f t="shared" si="74"/>
        <v>6.8355894999999993</v>
      </c>
      <c r="AI268" s="87">
        <f t="shared" si="74"/>
        <v>0</v>
      </c>
      <c r="AJ268" s="87">
        <f t="shared" si="74"/>
        <v>0</v>
      </c>
      <c r="AK268" s="87">
        <f t="shared" si="74"/>
        <v>0</v>
      </c>
      <c r="AL268" s="87">
        <f t="shared" si="74"/>
        <v>0</v>
      </c>
      <c r="AM268" s="87">
        <f t="shared" si="74"/>
        <v>0</v>
      </c>
      <c r="AN268" s="40"/>
      <c r="AO268" s="40"/>
      <c r="AP268" s="40"/>
      <c r="AQ268" s="40"/>
      <c r="AR268" s="40"/>
      <c r="AS268" s="40"/>
      <c r="AT268" s="40"/>
      <c r="AU268" s="40"/>
      <c r="AV268" s="40"/>
      <c r="AW268" s="40"/>
      <c r="AX268" s="31"/>
      <c r="AY268" s="31"/>
      <c r="AZ268" s="31"/>
    </row>
    <row r="269" spans="1:52" ht="15" outlineLevel="1" x14ac:dyDescent="0.25">
      <c r="A269" s="23" t="str">
        <f t="shared" si="52"/>
        <v>2</v>
      </c>
      <c r="B269" s="1" t="s">
        <v>441</v>
      </c>
      <c r="D269" s="1" t="s">
        <v>442</v>
      </c>
      <c r="L269" s="88" t="s">
        <v>443</v>
      </c>
      <c r="M269" s="81" t="s">
        <v>444</v>
      </c>
      <c r="N269" s="89" t="s">
        <v>407</v>
      </c>
      <c r="O269" s="77">
        <f ca="1">IF(O265=0,0,O261*IF(plat_nds="да",1.2,1) )</f>
        <v>110.08222470653999</v>
      </c>
      <c r="P269" s="77">
        <f ca="1">IF(P265=0,0,P261*IF(plat_nds="да",1.2,1) )</f>
        <v>116.39616283264641</v>
      </c>
      <c r="Q269" s="77">
        <f ca="1">IF(Q265=0,0,Q261*IF(plat_nds="да",1.2,1) )</f>
        <v>112.87316753350616</v>
      </c>
      <c r="R269" s="39">
        <f ca="1">Q269-P269</f>
        <v>-3.5229952991402484</v>
      </c>
      <c r="S269" s="77">
        <f t="shared" ref="S269:AM269" ca="1" si="75">IF(S265=0,0,S261*IF(plat_nds="да",1.2,1) )</f>
        <v>115.49858664803124</v>
      </c>
      <c r="T269" s="77">
        <f t="shared" si="75"/>
        <v>238.05</v>
      </c>
      <c r="U269" s="77">
        <f t="shared" ca="1" si="75"/>
        <v>254.80134559969653</v>
      </c>
      <c r="V269" s="77">
        <f t="shared" ca="1" si="75"/>
        <v>258.11429311870415</v>
      </c>
      <c r="W269" s="77">
        <f t="shared" ca="1" si="75"/>
        <v>275.71194064280706</v>
      </c>
      <c r="X269" s="77">
        <f t="shared" ca="1" si="75"/>
        <v>279.85996873876479</v>
      </c>
      <c r="Y269" s="77">
        <f t="shared" si="75"/>
        <v>0</v>
      </c>
      <c r="Z269" s="77">
        <f t="shared" si="75"/>
        <v>0</v>
      </c>
      <c r="AA269" s="77">
        <f t="shared" si="75"/>
        <v>0</v>
      </c>
      <c r="AB269" s="77">
        <f t="shared" si="75"/>
        <v>0</v>
      </c>
      <c r="AC269" s="77">
        <f t="shared" si="75"/>
        <v>0</v>
      </c>
      <c r="AD269" s="77">
        <f t="shared" ca="1" si="75"/>
        <v>132.87013381693168</v>
      </c>
      <c r="AE269" s="77">
        <f t="shared" ca="1" si="75"/>
        <v>138.11744335469396</v>
      </c>
      <c r="AF269" s="77">
        <f t="shared" ca="1" si="75"/>
        <v>143.10735039151857</v>
      </c>
      <c r="AG269" s="77">
        <f t="shared" ca="1" si="75"/>
        <v>142.55778515454222</v>
      </c>
      <c r="AH269" s="77">
        <f t="shared" ca="1" si="75"/>
        <v>151.89948682289429</v>
      </c>
      <c r="AI269" s="77">
        <f t="shared" si="75"/>
        <v>0</v>
      </c>
      <c r="AJ269" s="77">
        <f t="shared" si="75"/>
        <v>0</v>
      </c>
      <c r="AK269" s="77">
        <f t="shared" si="75"/>
        <v>0</v>
      </c>
      <c r="AL269" s="77">
        <f t="shared" si="75"/>
        <v>0</v>
      </c>
      <c r="AM269" s="77">
        <f t="shared" si="75"/>
        <v>0</v>
      </c>
      <c r="AN269" s="40"/>
      <c r="AO269" s="40"/>
      <c r="AP269" s="40"/>
      <c r="AQ269" s="40"/>
      <c r="AR269" s="40"/>
      <c r="AS269" s="40"/>
      <c r="AT269" s="40"/>
      <c r="AU269" s="40"/>
      <c r="AV269" s="40"/>
      <c r="AW269" s="40"/>
      <c r="AX269" s="31"/>
      <c r="AY269" s="31"/>
      <c r="AZ269" s="31"/>
    </row>
    <row r="271" spans="1:52" ht="15" customHeight="1" x14ac:dyDescent="0.25">
      <c r="L271" s="90" t="s">
        <v>445</v>
      </c>
      <c r="M271" s="90"/>
      <c r="N271" s="90"/>
      <c r="O271" s="90"/>
      <c r="P271" s="90"/>
      <c r="Q271" s="90"/>
      <c r="R271" s="90"/>
      <c r="S271" s="90"/>
      <c r="T271" s="90"/>
      <c r="U271" s="90"/>
      <c r="V271" s="90"/>
      <c r="W271" s="90"/>
      <c r="X271" s="90"/>
      <c r="Y271" s="90"/>
      <c r="Z271" s="90"/>
      <c r="AA271" s="90"/>
      <c r="AB271" s="90"/>
      <c r="AC271" s="90"/>
      <c r="AD271" s="90"/>
      <c r="AE271" s="90"/>
      <c r="AF271" s="90"/>
      <c r="AG271" s="90"/>
      <c r="AH271" s="90"/>
      <c r="AI271" s="90"/>
      <c r="AJ271" s="90"/>
      <c r="AK271" s="90"/>
      <c r="AL271" s="90"/>
      <c r="AM271" s="90"/>
      <c r="AN271" s="90"/>
      <c r="AO271" s="90"/>
      <c r="AP271" s="90"/>
      <c r="AQ271" s="90"/>
      <c r="AR271" s="90"/>
      <c r="AS271" s="90"/>
      <c r="AT271" s="90"/>
      <c r="AU271" s="90"/>
      <c r="AV271" s="90"/>
      <c r="AW271" s="90"/>
      <c r="AX271" s="90"/>
      <c r="AY271" s="90"/>
      <c r="AZ271" s="90"/>
    </row>
    <row r="272" spans="1:52" ht="15" customHeight="1" x14ac:dyDescent="0.25">
      <c r="K272" s="64"/>
      <c r="L272" s="91" t="s">
        <v>446</v>
      </c>
      <c r="M272" s="92"/>
      <c r="N272" s="92"/>
      <c r="O272" s="92"/>
      <c r="P272" s="92"/>
      <c r="Q272" s="92"/>
      <c r="R272" s="92"/>
      <c r="S272" s="92"/>
      <c r="T272" s="92"/>
      <c r="U272" s="92"/>
      <c r="V272" s="92"/>
      <c r="W272" s="92"/>
      <c r="X272" s="92"/>
      <c r="Y272" s="92"/>
      <c r="Z272" s="92"/>
      <c r="AA272" s="92"/>
      <c r="AB272" s="92"/>
      <c r="AC272" s="92"/>
      <c r="AD272" s="92"/>
      <c r="AE272" s="92"/>
      <c r="AF272" s="92"/>
      <c r="AG272" s="92"/>
      <c r="AH272" s="92"/>
      <c r="AI272" s="92"/>
      <c r="AJ272" s="92"/>
      <c r="AK272" s="92"/>
      <c r="AL272" s="92"/>
      <c r="AM272" s="92"/>
      <c r="AN272" s="92"/>
      <c r="AO272" s="92"/>
      <c r="AP272" s="92"/>
      <c r="AQ272" s="92"/>
      <c r="AR272" s="92"/>
      <c r="AS272" s="92"/>
      <c r="AT272" s="92"/>
      <c r="AU272" s="92"/>
      <c r="AV272" s="92"/>
      <c r="AW272" s="92"/>
      <c r="AX272" s="92"/>
      <c r="AY272" s="92"/>
      <c r="AZ272" s="92"/>
    </row>
    <row r="273" spans="12:52" ht="15" customHeight="1" x14ac:dyDescent="0.25">
      <c r="L273" s="93" t="s">
        <v>447</v>
      </c>
      <c r="M273" s="94"/>
      <c r="N273" s="95"/>
      <c r="O273" s="95"/>
      <c r="P273" s="95"/>
      <c r="Q273" s="95"/>
      <c r="R273" s="95"/>
      <c r="S273" s="95"/>
      <c r="T273" s="95"/>
      <c r="U273" s="95"/>
      <c r="V273" s="95"/>
      <c r="W273" s="95"/>
      <c r="X273" s="95"/>
      <c r="Y273" s="95"/>
      <c r="Z273" s="95"/>
      <c r="AA273" s="95"/>
      <c r="AB273" s="95"/>
      <c r="AC273" s="95"/>
      <c r="AD273" s="95"/>
      <c r="AE273" s="95"/>
      <c r="AF273" s="95"/>
      <c r="AG273" s="95"/>
      <c r="AH273" s="95"/>
      <c r="AI273" s="95"/>
      <c r="AJ273" s="95"/>
      <c r="AK273" s="95"/>
      <c r="AL273" s="95"/>
      <c r="AM273" s="95"/>
      <c r="AN273" s="95"/>
      <c r="AO273" s="95"/>
      <c r="AP273" s="95"/>
      <c r="AQ273" s="95"/>
      <c r="AR273" s="95"/>
      <c r="AS273" s="95"/>
      <c r="AT273" s="95"/>
      <c r="AU273" s="95"/>
      <c r="AV273" s="95"/>
      <c r="AW273" s="95"/>
      <c r="AX273" s="95"/>
      <c r="AY273" s="95"/>
      <c r="AZ273" s="96"/>
    </row>
  </sheetData>
  <mergeCells count="10">
    <mergeCell ref="L271:AZ271"/>
    <mergeCell ref="L272:AZ272"/>
    <mergeCell ref="L273:M273"/>
    <mergeCell ref="L14:L15"/>
    <mergeCell ref="M14:M15"/>
    <mergeCell ref="N14:N15"/>
    <mergeCell ref="AX14:AX15"/>
    <mergeCell ref="AY14:AY15"/>
    <mergeCell ref="AZ14:AZ15"/>
    <mergeCell ref="AN15:AW15"/>
  </mergeCells>
  <dataValidations count="2">
    <dataValidation type="decimal" allowBlank="1" showErrorMessage="1" errorTitle="Ошибка" error="Допускается ввод только действительных чисел!" sqref="S139:AM142 S88:AM88 O88:Q88 AD95:AD97 S99:AM101 O99:Q101 O91:Q91 S109:AM124 S75:AM76 O75:Q76 AE25:AM27 S91:AM91 AD37:AD38 O128:Q129 O37:Q38 AE52:AM63 O63:Q63 O27:Q27 S29:AM35 O18:Q18 S128:AM129 O21:Q23 AD27 S63:T63 S37:T38 U37:AC41 S27:T27 S18:T18 AD18 AE37:AM41 AE44:AM50 S21:AM23 U25:AC27 U52:AC53 U62:AC63 O95:Q97 O131:Q136 S131:AM136 O29:Q35 AD63 O109:Q124 O93:Q93 S95:T97 S93:T93 U93:AC97 AE93:AM97 AD93 O139:Q142 O266:Q269 S215:AM215 O215:Q215 S266:AM269 S226:AM228 O226:Q228 O218:Q218 S236:AM251 S202:AM203 O202:Q203 AE152:AM154 S218:AM218 AD164:AD165 O255:Q256 O164:Q165 AE179:AM190 O190:Q190 O154:Q154 S156:AM162 O145:Q145 S255:AM256 O148:Q150 AD154 S190:T190 S164:T165 U164:AC168 S154:T154 S145:T145 AD145 AE164:AM168 AE171:AM177 S148:AM150 U152:AC154 U179:AC180 U189:AC190 O222:Q224 O258:Q263 S258:AM263 O156:Q162 AD190 O236:Q251 O220:Q220 S222:T224 S220:T220 U220:AC224 AE220:AM224 AD220 AD222:AD224 O66:Q66 S66:AM66 O193:Q193 S193:AM193" xr:uid="{5A5FE515-687E-4CC2-87B7-7A9B3FC5DDB3}">
      <formula1>-9.99999999999999E+23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AX195:AZ269 AX68:AZ142 AX17:AZ66 AX144:AZ193" xr:uid="{9E168B80-E207-440E-845F-C37F920B326B}">
      <formula1>900</formula1>
    </dataValidation>
  </dataValidations>
  <pageMargins left="0.70866141732283472" right="0.70866141732283472" top="0.74803149606299213" bottom="0.74803149606299213" header="0.31496062992125984" footer="0.31496062992125984"/>
  <pageSetup paperSize="9" scale="4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2024-10-28T09:24:35Z</cp:lastPrinted>
  <dcterms:created xsi:type="dcterms:W3CDTF">2024-10-28T09:19:34Z</dcterms:created>
  <dcterms:modified xsi:type="dcterms:W3CDTF">2024-10-28T10:55:54Z</dcterms:modified>
</cp:coreProperties>
</file>