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filterPrivacy="1"/>
  <xr:revisionPtr revIDLastSave="0" documentId="13_ncr:1_{5021419E-9D77-4138-BB5F-DF256DE20CCD}" xr6:coauthVersionLast="40" xr6:coauthVersionMax="40" xr10:uidLastSave="{00000000-0000-0000-0000-000000000000}"/>
  <bookViews>
    <workbookView xWindow="0" yWindow="0" windowWidth="22260" windowHeight="12645" xr2:uid="{00000000-000D-0000-FFFF-FFFF00000000}"/>
  </bookViews>
  <sheets>
    <sheet name="ВС ВО" sheetId="1" r:id="rId1"/>
  </sheets>
  <externalReferences>
    <externalReference r:id="rId2"/>
    <externalReference r:id="rId3"/>
  </externalReferences>
  <definedNames>
    <definedName name="god">'[2]Общие сведения'!$H$8</definedName>
    <definedName name="last_year_vis">'[2]Общие сведения'!$J$9</definedName>
    <definedName name="plat_nds">'[2]Общие сведения'!$H$41</definedName>
    <definedName name="tariftype">[1]Титульный!$F$4</definedName>
    <definedName name="tpl_title">'[2]Общие сведения'!$O$17</definedName>
    <definedName name="year">[1]Титульный!$F$9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80" i="1" l="1"/>
  <c r="AM275" i="1"/>
  <c r="AL275" i="1"/>
  <c r="AK275" i="1"/>
  <c r="AJ275" i="1"/>
  <c r="AI275" i="1"/>
  <c r="AH275" i="1"/>
  <c r="AG275" i="1"/>
  <c r="AF275" i="1"/>
  <c r="AE275" i="1"/>
  <c r="AC275" i="1"/>
  <c r="AB275" i="1"/>
  <c r="AA275" i="1"/>
  <c r="Z275" i="1"/>
  <c r="Y275" i="1"/>
  <c r="X275" i="1"/>
  <c r="W275" i="1"/>
  <c r="V275" i="1"/>
  <c r="U275" i="1"/>
  <c r="S275" i="1"/>
  <c r="T272" i="1"/>
  <c r="T275" i="1" s="1"/>
  <c r="R269" i="1"/>
  <c r="R268" i="1"/>
  <c r="R264" i="1"/>
  <c r="R263" i="1"/>
  <c r="R262" i="1"/>
  <c r="R261" i="1"/>
  <c r="R260" i="1"/>
  <c r="AR259" i="1"/>
  <c r="AQ259" i="1"/>
  <c r="AP259" i="1"/>
  <c r="AO259" i="1"/>
  <c r="AN259" i="1"/>
  <c r="AM259" i="1"/>
  <c r="AL259" i="1"/>
  <c r="AW259" i="1" s="1"/>
  <c r="AK259" i="1"/>
  <c r="AV259" i="1" s="1"/>
  <c r="AJ259" i="1"/>
  <c r="AU259" i="1" s="1"/>
  <c r="AI259" i="1"/>
  <c r="AT259" i="1" s="1"/>
  <c r="AH259" i="1"/>
  <c r="AS259" i="1" s="1"/>
  <c r="Q259" i="1"/>
  <c r="R259" i="1" s="1"/>
  <c r="P259" i="1"/>
  <c r="R258" i="1"/>
  <c r="R257" i="1"/>
  <c r="R256" i="1"/>
  <c r="R255" i="1"/>
  <c r="R254" i="1"/>
  <c r="R253" i="1"/>
  <c r="AW251" i="1"/>
  <c r="AV251" i="1"/>
  <c r="AU251" i="1"/>
  <c r="AT251" i="1"/>
  <c r="AS251" i="1"/>
  <c r="AR251" i="1"/>
  <c r="AQ251" i="1"/>
  <c r="AP251" i="1"/>
  <c r="AO251" i="1"/>
  <c r="AN251" i="1"/>
  <c r="AW250" i="1"/>
  <c r="AV250" i="1"/>
  <c r="AU250" i="1"/>
  <c r="AT250" i="1"/>
  <c r="AS250" i="1"/>
  <c r="AR250" i="1"/>
  <c r="AQ250" i="1"/>
  <c r="AP250" i="1"/>
  <c r="AO250" i="1"/>
  <c r="AN250" i="1"/>
  <c r="AW249" i="1"/>
  <c r="AV249" i="1"/>
  <c r="AU249" i="1"/>
  <c r="AT249" i="1"/>
  <c r="AS249" i="1"/>
  <c r="AR249" i="1"/>
  <c r="AQ249" i="1"/>
  <c r="AP249" i="1"/>
  <c r="AO249" i="1"/>
  <c r="AN249" i="1"/>
  <c r="AR248" i="1"/>
  <c r="AQ248" i="1"/>
  <c r="AP248" i="1"/>
  <c r="AO248" i="1"/>
  <c r="AN248" i="1"/>
  <c r="AR247" i="1"/>
  <c r="AQ247" i="1"/>
  <c r="AP247" i="1"/>
  <c r="AO247" i="1"/>
  <c r="AN247" i="1"/>
  <c r="AR246" i="1"/>
  <c r="AQ246" i="1"/>
  <c r="AP246" i="1"/>
  <c r="AO246" i="1"/>
  <c r="AN246" i="1"/>
  <c r="AG245" i="1"/>
  <c r="AR245" i="1" s="1"/>
  <c r="AF245" i="1"/>
  <c r="AQ245" i="1" s="1"/>
  <c r="AE245" i="1"/>
  <c r="AP245" i="1" s="1"/>
  <c r="AO245" i="1"/>
  <c r="AN245" i="1"/>
  <c r="AR244" i="1"/>
  <c r="AQ244" i="1"/>
  <c r="AP244" i="1"/>
  <c r="AO244" i="1"/>
  <c r="AN244" i="1"/>
  <c r="AW241" i="1"/>
  <c r="AV241" i="1"/>
  <c r="AU241" i="1"/>
  <c r="AT241" i="1"/>
  <c r="AS241" i="1"/>
  <c r="AR241" i="1"/>
  <c r="AQ241" i="1"/>
  <c r="AP241" i="1"/>
  <c r="AO241" i="1"/>
  <c r="AN241" i="1"/>
  <c r="AW240" i="1"/>
  <c r="AV240" i="1"/>
  <c r="AU240" i="1"/>
  <c r="AT240" i="1"/>
  <c r="AS240" i="1"/>
  <c r="AR240" i="1"/>
  <c r="AQ240" i="1"/>
  <c r="AP240" i="1"/>
  <c r="AO240" i="1"/>
  <c r="AN240" i="1"/>
  <c r="AW239" i="1"/>
  <c r="AV239" i="1"/>
  <c r="AU239" i="1"/>
  <c r="AT239" i="1"/>
  <c r="AS239" i="1"/>
  <c r="AR239" i="1"/>
  <c r="AQ239" i="1"/>
  <c r="AP239" i="1"/>
  <c r="AO239" i="1"/>
  <c r="AN239" i="1"/>
  <c r="AU238" i="1"/>
  <c r="AM238" i="1"/>
  <c r="AL238" i="1"/>
  <c r="AW238" i="1" s="1"/>
  <c r="AK238" i="1"/>
  <c r="AV238" i="1" s="1"/>
  <c r="AJ238" i="1"/>
  <c r="AI238" i="1"/>
  <c r="AT238" i="1" s="1"/>
  <c r="AH238" i="1"/>
  <c r="AS238" i="1" s="1"/>
  <c r="AG238" i="1"/>
  <c r="AR238" i="1" s="1"/>
  <c r="AF238" i="1"/>
  <c r="AQ238" i="1" s="1"/>
  <c r="AE238" i="1"/>
  <c r="AP238" i="1" s="1"/>
  <c r="AO238" i="1"/>
  <c r="AN238" i="1"/>
  <c r="AW237" i="1"/>
  <c r="AV237" i="1"/>
  <c r="AU237" i="1"/>
  <c r="AT237" i="1"/>
  <c r="AS237" i="1"/>
  <c r="AR237" i="1"/>
  <c r="AQ237" i="1"/>
  <c r="AP237" i="1"/>
  <c r="AO237" i="1"/>
  <c r="AN237" i="1"/>
  <c r="AW236" i="1"/>
  <c r="AV236" i="1"/>
  <c r="AU236" i="1"/>
  <c r="AT236" i="1"/>
  <c r="AS236" i="1"/>
  <c r="AR236" i="1"/>
  <c r="AQ236" i="1"/>
  <c r="AP236" i="1"/>
  <c r="AO236" i="1"/>
  <c r="AN236" i="1"/>
  <c r="AR235" i="1"/>
  <c r="AQ235" i="1"/>
  <c r="AP235" i="1"/>
  <c r="AO235" i="1"/>
  <c r="AN235" i="1"/>
  <c r="AW234" i="1"/>
  <c r="AV234" i="1"/>
  <c r="AU234" i="1"/>
  <c r="AT234" i="1"/>
  <c r="AS234" i="1"/>
  <c r="AR234" i="1"/>
  <c r="AQ234" i="1"/>
  <c r="AP234" i="1"/>
  <c r="AO234" i="1"/>
  <c r="AN234" i="1"/>
  <c r="AW233" i="1"/>
  <c r="AV233" i="1"/>
  <c r="AU233" i="1"/>
  <c r="AT233" i="1"/>
  <c r="AS233" i="1"/>
  <c r="AR233" i="1"/>
  <c r="AQ233" i="1"/>
  <c r="AP233" i="1"/>
  <c r="AO233" i="1"/>
  <c r="AN233" i="1"/>
  <c r="AW231" i="1"/>
  <c r="AV231" i="1"/>
  <c r="AU231" i="1"/>
  <c r="AT231" i="1"/>
  <c r="AS231" i="1"/>
  <c r="AR231" i="1"/>
  <c r="AQ231" i="1"/>
  <c r="AP231" i="1"/>
  <c r="AO231" i="1"/>
  <c r="AN231" i="1"/>
  <c r="AR228" i="1"/>
  <c r="AQ228" i="1"/>
  <c r="AP228" i="1"/>
  <c r="AO228" i="1"/>
  <c r="AN228" i="1"/>
  <c r="AW216" i="1"/>
  <c r="AV216" i="1"/>
  <c r="AU216" i="1"/>
  <c r="AT216" i="1"/>
  <c r="AS216" i="1"/>
  <c r="AR216" i="1"/>
  <c r="AQ216" i="1"/>
  <c r="AP216" i="1"/>
  <c r="AO216" i="1"/>
  <c r="AN216" i="1"/>
  <c r="AW215" i="1"/>
  <c r="AV215" i="1"/>
  <c r="AU215" i="1"/>
  <c r="AT215" i="1"/>
  <c r="AS215" i="1"/>
  <c r="AR215" i="1"/>
  <c r="AQ215" i="1"/>
  <c r="AP215" i="1"/>
  <c r="AO215" i="1"/>
  <c r="AN215" i="1"/>
  <c r="E206" i="1"/>
  <c r="E205" i="1"/>
  <c r="E204" i="1"/>
  <c r="E203" i="1"/>
  <c r="E202" i="1"/>
  <c r="E201" i="1"/>
  <c r="AQ152" i="1"/>
  <c r="AP152" i="1"/>
  <c r="AO152" i="1"/>
  <c r="A152" i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L151" i="1"/>
  <c r="A151" i="1"/>
  <c r="D151" i="1" s="1"/>
  <c r="T148" i="1"/>
  <c r="AM143" i="1"/>
  <c r="AL143" i="1"/>
  <c r="AK143" i="1"/>
  <c r="AJ143" i="1"/>
  <c r="AI143" i="1"/>
  <c r="AH143" i="1"/>
  <c r="AG143" i="1"/>
  <c r="AF143" i="1"/>
  <c r="AE143" i="1"/>
  <c r="AC143" i="1"/>
  <c r="AB143" i="1"/>
  <c r="AA143" i="1"/>
  <c r="Z143" i="1"/>
  <c r="Y143" i="1"/>
  <c r="X143" i="1"/>
  <c r="W143" i="1"/>
  <c r="V143" i="1"/>
  <c r="U143" i="1"/>
  <c r="S143" i="1"/>
  <c r="O143" i="1"/>
  <c r="T140" i="1"/>
  <c r="T143" i="1" s="1"/>
  <c r="R137" i="1"/>
  <c r="R136" i="1"/>
  <c r="R132" i="1"/>
  <c r="R131" i="1"/>
  <c r="R130" i="1"/>
  <c r="R129" i="1"/>
  <c r="R128" i="1"/>
  <c r="AW127" i="1"/>
  <c r="AV127" i="1"/>
  <c r="AU127" i="1"/>
  <c r="AR127" i="1"/>
  <c r="AQ127" i="1"/>
  <c r="AP127" i="1"/>
  <c r="AO127" i="1"/>
  <c r="AN127" i="1"/>
  <c r="AM127" i="1"/>
  <c r="AL127" i="1"/>
  <c r="AK127" i="1"/>
  <c r="AJ127" i="1"/>
  <c r="AI127" i="1"/>
  <c r="AT127" i="1" s="1"/>
  <c r="AH127" i="1"/>
  <c r="AS127" i="1" s="1"/>
  <c r="Q127" i="1"/>
  <c r="P127" i="1"/>
  <c r="R126" i="1"/>
  <c r="R125" i="1"/>
  <c r="R124" i="1"/>
  <c r="R123" i="1"/>
  <c r="R122" i="1"/>
  <c r="R121" i="1"/>
  <c r="AW119" i="1"/>
  <c r="AV119" i="1"/>
  <c r="AU119" i="1"/>
  <c r="AT119" i="1"/>
  <c r="AS119" i="1"/>
  <c r="AR119" i="1"/>
  <c r="AQ119" i="1"/>
  <c r="AP119" i="1"/>
  <c r="AO119" i="1"/>
  <c r="AN119" i="1"/>
  <c r="AW118" i="1"/>
  <c r="AV118" i="1"/>
  <c r="AU118" i="1"/>
  <c r="AT118" i="1"/>
  <c r="AS118" i="1"/>
  <c r="AR118" i="1"/>
  <c r="AQ118" i="1"/>
  <c r="AP118" i="1"/>
  <c r="AO118" i="1"/>
  <c r="AN118" i="1"/>
  <c r="AW117" i="1"/>
  <c r="AV117" i="1"/>
  <c r="AU117" i="1"/>
  <c r="AT117" i="1"/>
  <c r="AS117" i="1"/>
  <c r="AR117" i="1"/>
  <c r="AQ117" i="1"/>
  <c r="AP117" i="1"/>
  <c r="AO117" i="1"/>
  <c r="AN117" i="1"/>
  <c r="AR116" i="1"/>
  <c r="AQ116" i="1"/>
  <c r="AP116" i="1"/>
  <c r="AO116" i="1"/>
  <c r="AN116" i="1"/>
  <c r="AR115" i="1"/>
  <c r="AQ115" i="1"/>
  <c r="AP115" i="1"/>
  <c r="AO115" i="1"/>
  <c r="AN115" i="1"/>
  <c r="AR114" i="1"/>
  <c r="AQ114" i="1"/>
  <c r="AP114" i="1"/>
  <c r="AO114" i="1"/>
  <c r="AN114" i="1"/>
  <c r="AR113" i="1"/>
  <c r="AN113" i="1"/>
  <c r="AG113" i="1"/>
  <c r="AF113" i="1"/>
  <c r="AQ113" i="1" s="1"/>
  <c r="AE113" i="1"/>
  <c r="AP113" i="1" s="1"/>
  <c r="AO113" i="1"/>
  <c r="AR112" i="1"/>
  <c r="AQ112" i="1"/>
  <c r="AP112" i="1"/>
  <c r="AO112" i="1"/>
  <c r="AN112" i="1"/>
  <c r="AW109" i="1"/>
  <c r="AV109" i="1"/>
  <c r="AU109" i="1"/>
  <c r="AT109" i="1"/>
  <c r="AS109" i="1"/>
  <c r="AR109" i="1"/>
  <c r="AQ109" i="1"/>
  <c r="AP109" i="1"/>
  <c r="AO109" i="1"/>
  <c r="AN109" i="1"/>
  <c r="AW108" i="1"/>
  <c r="AV108" i="1"/>
  <c r="AU108" i="1"/>
  <c r="AT108" i="1"/>
  <c r="AS108" i="1"/>
  <c r="AR108" i="1"/>
  <c r="AQ108" i="1"/>
  <c r="AP108" i="1"/>
  <c r="AO108" i="1"/>
  <c r="AN108" i="1"/>
  <c r="AW107" i="1"/>
  <c r="AV107" i="1"/>
  <c r="AU107" i="1"/>
  <c r="AT107" i="1"/>
  <c r="AS107" i="1"/>
  <c r="AR107" i="1"/>
  <c r="AQ107" i="1"/>
  <c r="AP107" i="1"/>
  <c r="AO107" i="1"/>
  <c r="AN107" i="1"/>
  <c r="AU106" i="1"/>
  <c r="AT106" i="1"/>
  <c r="AM106" i="1"/>
  <c r="AL106" i="1"/>
  <c r="AW106" i="1" s="1"/>
  <c r="AK106" i="1"/>
  <c r="AV106" i="1" s="1"/>
  <c r="AJ106" i="1"/>
  <c r="AI106" i="1"/>
  <c r="AH106" i="1"/>
  <c r="AS106" i="1" s="1"/>
  <c r="AG106" i="1"/>
  <c r="AR106" i="1" s="1"/>
  <c r="AF106" i="1"/>
  <c r="AQ106" i="1" s="1"/>
  <c r="AE106" i="1"/>
  <c r="AP106" i="1" s="1"/>
  <c r="AO106" i="1"/>
  <c r="AN106" i="1"/>
  <c r="AW105" i="1"/>
  <c r="AV105" i="1"/>
  <c r="AU105" i="1"/>
  <c r="AT105" i="1"/>
  <c r="AS105" i="1"/>
  <c r="AR105" i="1"/>
  <c r="AQ105" i="1"/>
  <c r="AP105" i="1"/>
  <c r="AO105" i="1"/>
  <c r="AN105" i="1"/>
  <c r="AW104" i="1"/>
  <c r="AV104" i="1"/>
  <c r="AU104" i="1"/>
  <c r="AT104" i="1"/>
  <c r="AS104" i="1"/>
  <c r="AR104" i="1"/>
  <c r="AQ104" i="1"/>
  <c r="AP104" i="1"/>
  <c r="AO104" i="1"/>
  <c r="AN104" i="1"/>
  <c r="AR103" i="1"/>
  <c r="AQ103" i="1"/>
  <c r="AP103" i="1"/>
  <c r="AO103" i="1"/>
  <c r="AN103" i="1"/>
  <c r="AW102" i="1"/>
  <c r="AV102" i="1"/>
  <c r="AU102" i="1"/>
  <c r="AT102" i="1"/>
  <c r="AS102" i="1"/>
  <c r="AR102" i="1"/>
  <c r="AQ102" i="1"/>
  <c r="AP102" i="1"/>
  <c r="AO102" i="1"/>
  <c r="AN102" i="1"/>
  <c r="AW101" i="1"/>
  <c r="AV101" i="1"/>
  <c r="AU101" i="1"/>
  <c r="AT101" i="1"/>
  <c r="AS101" i="1"/>
  <c r="AR101" i="1"/>
  <c r="AQ101" i="1"/>
  <c r="AP101" i="1"/>
  <c r="AO101" i="1"/>
  <c r="AN101" i="1"/>
  <c r="AW99" i="1"/>
  <c r="AV99" i="1"/>
  <c r="AU99" i="1"/>
  <c r="AT99" i="1"/>
  <c r="AS99" i="1"/>
  <c r="AR99" i="1"/>
  <c r="AQ99" i="1"/>
  <c r="AP99" i="1"/>
  <c r="AO99" i="1"/>
  <c r="AN99" i="1"/>
  <c r="AR96" i="1"/>
  <c r="AQ96" i="1"/>
  <c r="AP96" i="1"/>
  <c r="AO96" i="1"/>
  <c r="AN96" i="1"/>
  <c r="AW84" i="1"/>
  <c r="AV84" i="1"/>
  <c r="AU84" i="1"/>
  <c r="AT84" i="1"/>
  <c r="AS84" i="1"/>
  <c r="AR84" i="1"/>
  <c r="AQ84" i="1"/>
  <c r="AP84" i="1"/>
  <c r="AO84" i="1"/>
  <c r="AN84" i="1"/>
  <c r="AW83" i="1"/>
  <c r="AV83" i="1"/>
  <c r="AU83" i="1"/>
  <c r="AT83" i="1"/>
  <c r="AS83" i="1"/>
  <c r="AR83" i="1"/>
  <c r="AQ83" i="1"/>
  <c r="AP83" i="1"/>
  <c r="AO83" i="1"/>
  <c r="AN83" i="1"/>
  <c r="E74" i="1"/>
  <c r="E73" i="1"/>
  <c r="E72" i="1"/>
  <c r="E71" i="1"/>
  <c r="E70" i="1"/>
  <c r="E69" i="1"/>
  <c r="E68" i="1"/>
  <c r="E67" i="1"/>
  <c r="E66" i="1"/>
  <c r="AQ17" i="1"/>
  <c r="AP17" i="1"/>
  <c r="AO17" i="1"/>
  <c r="A17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D16" i="1"/>
  <c r="B16" i="1"/>
  <c r="A16" i="1"/>
  <c r="L16" i="1" s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M11" i="1"/>
  <c r="AM7" i="1"/>
  <c r="AE7" i="1"/>
  <c r="AL3" i="1"/>
  <c r="AD3" i="1"/>
  <c r="V3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O3" i="1" s="1"/>
  <c r="AW1" i="1"/>
  <c r="AW7" i="1" s="1"/>
  <c r="AV1" i="1"/>
  <c r="AV7" i="1" s="1"/>
  <c r="AU1" i="1"/>
  <c r="AU7" i="1" s="1"/>
  <c r="AT1" i="1"/>
  <c r="AT7" i="1" s="1"/>
  <c r="AS1" i="1"/>
  <c r="AS7" i="1" s="1"/>
  <c r="AR1" i="1"/>
  <c r="AR7" i="1" s="1"/>
  <c r="AQ1" i="1"/>
  <c r="AQ7" i="1" s="1"/>
  <c r="AP1" i="1"/>
  <c r="AP7" i="1" s="1"/>
  <c r="AO1" i="1"/>
  <c r="AO7" i="1" s="1"/>
  <c r="AN1" i="1"/>
  <c r="AN7" i="1" s="1"/>
  <c r="AM1" i="1"/>
  <c r="AM3" i="1" s="1"/>
  <c r="AL1" i="1"/>
  <c r="AL7" i="1" s="1"/>
  <c r="AK1" i="1"/>
  <c r="AK3" i="1" s="1"/>
  <c r="AJ1" i="1"/>
  <c r="AJ3" i="1" s="1"/>
  <c r="AI1" i="1"/>
  <c r="AI7" i="1" s="1"/>
  <c r="AH1" i="1"/>
  <c r="AH3" i="1" s="1"/>
  <c r="AH153" i="1" s="1"/>
  <c r="AH152" i="1" s="1"/>
  <c r="AG1" i="1"/>
  <c r="AG7" i="1" s="1"/>
  <c r="AF1" i="1"/>
  <c r="AF7" i="1" s="1"/>
  <c r="AE1" i="1"/>
  <c r="AE3" i="1" s="1"/>
  <c r="AD1" i="1"/>
  <c r="AD7" i="1" s="1"/>
  <c r="AC1" i="1"/>
  <c r="AC3" i="1" s="1"/>
  <c r="AB1" i="1"/>
  <c r="AB3" i="1" s="1"/>
  <c r="AA1" i="1"/>
  <c r="AA7" i="1" s="1"/>
  <c r="Z1" i="1"/>
  <c r="Z3" i="1" s="1"/>
  <c r="Y1" i="1"/>
  <c r="Y7" i="1" s="1"/>
  <c r="X1" i="1"/>
  <c r="X7" i="1" s="1"/>
  <c r="W1" i="1"/>
  <c r="W3" i="1" s="1"/>
  <c r="V1" i="1"/>
  <c r="V7" i="1" s="1"/>
  <c r="U1" i="1"/>
  <c r="U3" i="1" s="1"/>
  <c r="T1" i="1"/>
  <c r="T3" i="1" s="1"/>
  <c r="S1" i="1"/>
  <c r="S3" i="1" s="1"/>
  <c r="R1" i="1"/>
  <c r="R3" i="1" s="1"/>
  <c r="Q1" i="1"/>
  <c r="Q3" i="1" s="1"/>
  <c r="P1" i="1"/>
  <c r="P3" i="1" s="1"/>
  <c r="O1" i="1"/>
  <c r="A66" i="1" l="1"/>
  <c r="A67" i="1" s="1"/>
  <c r="A68" i="1" s="1"/>
  <c r="A69" i="1" s="1"/>
  <c r="A70" i="1" s="1"/>
  <c r="A71" i="1" s="1"/>
  <c r="A72" i="1" s="1"/>
  <c r="A73" i="1" s="1"/>
  <c r="A74" i="1" s="1"/>
  <c r="A75" i="1"/>
  <c r="AM153" i="1"/>
  <c r="AM18" i="1"/>
  <c r="AN17" i="1"/>
  <c r="AH7" i="1"/>
  <c r="AR152" i="1"/>
  <c r="AI3" i="1"/>
  <c r="AH18" i="1"/>
  <c r="AH17" i="1" s="1"/>
  <c r="A201" i="1"/>
  <c r="A202" i="1" s="1"/>
  <c r="A203" i="1" s="1"/>
  <c r="A204" i="1" s="1"/>
  <c r="A205" i="1" s="1"/>
  <c r="A206" i="1" s="1"/>
  <c r="A207" i="1"/>
  <c r="C137" i="1"/>
  <c r="C136" i="1"/>
  <c r="AK153" i="1"/>
  <c r="AK18" i="1"/>
  <c r="W7" i="1"/>
  <c r="AL153" i="1"/>
  <c r="AL18" i="1"/>
  <c r="AJ153" i="1"/>
  <c r="AJ18" i="1"/>
  <c r="Z7" i="1"/>
  <c r="AA3" i="1"/>
  <c r="X3" i="1"/>
  <c r="AF3" i="1"/>
  <c r="T7" i="1"/>
  <c r="AB7" i="1"/>
  <c r="AJ7" i="1"/>
  <c r="Y3" i="1"/>
  <c r="AG3" i="1"/>
  <c r="U7" i="1"/>
  <c r="AC7" i="1"/>
  <c r="AK7" i="1"/>
  <c r="C125" i="1"/>
  <c r="C124" i="1"/>
  <c r="R127" i="1"/>
  <c r="C256" i="1"/>
  <c r="C257" i="1"/>
  <c r="AN152" i="1"/>
  <c r="B151" i="1"/>
  <c r="A208" i="1" l="1"/>
  <c r="A209" i="1" s="1"/>
  <c r="A210" i="1" s="1"/>
  <c r="D207" i="1"/>
  <c r="AR17" i="1"/>
  <c r="A76" i="1"/>
  <c r="A77" i="1" s="1"/>
  <c r="A78" i="1" s="1"/>
  <c r="D75" i="1"/>
  <c r="C268" i="1"/>
  <c r="C269" i="1"/>
  <c r="AI153" i="1"/>
  <c r="AI152" i="1" s="1"/>
  <c r="AI18" i="1"/>
  <c r="AI17" i="1" s="1"/>
  <c r="AJ17" i="1" l="1"/>
  <c r="AS17" i="1"/>
  <c r="A211" i="1"/>
  <c r="AH210" i="1"/>
  <c r="AG210" i="1"/>
  <c r="AL210" i="1"/>
  <c r="AM210" i="1"/>
  <c r="AK210" i="1"/>
  <c r="AJ210" i="1"/>
  <c r="AI210" i="1"/>
  <c r="AF210" i="1"/>
  <c r="AE210" i="1"/>
  <c r="AT152" i="1"/>
  <c r="AJ152" i="1"/>
  <c r="AS152" i="1"/>
  <c r="AG78" i="1"/>
  <c r="AM78" i="1"/>
  <c r="AE78" i="1"/>
  <c r="AF78" i="1"/>
  <c r="AL78" i="1"/>
  <c r="AK78" i="1"/>
  <c r="AJ78" i="1"/>
  <c r="A79" i="1"/>
  <c r="AI78" i="1"/>
  <c r="AH78" i="1"/>
  <c r="AR210" i="1" l="1"/>
  <c r="AN210" i="1"/>
  <c r="AS78" i="1"/>
  <c r="AU78" i="1"/>
  <c r="AR78" i="1"/>
  <c r="AU210" i="1"/>
  <c r="AS210" i="1"/>
  <c r="AT78" i="1"/>
  <c r="AL211" i="1"/>
  <c r="AW211" i="1" s="1"/>
  <c r="AO211" i="1"/>
  <c r="AK211" i="1"/>
  <c r="AV211" i="1" s="1"/>
  <c r="AJ211" i="1"/>
  <c r="AU211" i="1" s="1"/>
  <c r="A212" i="1"/>
  <c r="AH211" i="1"/>
  <c r="AS211" i="1" s="1"/>
  <c r="AG211" i="1"/>
  <c r="AR211" i="1" s="1"/>
  <c r="AN211" i="1"/>
  <c r="AM211" i="1"/>
  <c r="AI211" i="1"/>
  <c r="AT211" i="1" s="1"/>
  <c r="AF211" i="1"/>
  <c r="AQ211" i="1" s="1"/>
  <c r="AE211" i="1"/>
  <c r="AP211" i="1" s="1"/>
  <c r="AF79" i="1"/>
  <c r="AQ79" i="1" s="1"/>
  <c r="AL79" i="1"/>
  <c r="AW79" i="1" s="1"/>
  <c r="AO79" i="1"/>
  <c r="AE79" i="1"/>
  <c r="AP79" i="1" s="1"/>
  <c r="AM79" i="1"/>
  <c r="AN79" i="1"/>
  <c r="A80" i="1"/>
  <c r="AK79" i="1"/>
  <c r="AV79" i="1" s="1"/>
  <c r="AJ79" i="1"/>
  <c r="AU79" i="1" s="1"/>
  <c r="AI79" i="1"/>
  <c r="AT79" i="1" s="1"/>
  <c r="AH79" i="1"/>
  <c r="AS79" i="1" s="1"/>
  <c r="AG79" i="1"/>
  <c r="AR79" i="1" s="1"/>
  <c r="AO210" i="1"/>
  <c r="AT210" i="1"/>
  <c r="AN78" i="1"/>
  <c r="AV78" i="1"/>
  <c r="AQ78" i="1"/>
  <c r="AP210" i="1"/>
  <c r="AV210" i="1"/>
  <c r="AW210" i="1"/>
  <c r="AK17" i="1"/>
  <c r="AW78" i="1"/>
  <c r="AP78" i="1"/>
  <c r="AK152" i="1"/>
  <c r="AQ210" i="1"/>
  <c r="AT17" i="1"/>
  <c r="AO78" i="1"/>
  <c r="AV152" i="1" l="1"/>
  <c r="AL152" i="1"/>
  <c r="AU152" i="1"/>
  <c r="AL17" i="1"/>
  <c r="AU17" i="1"/>
  <c r="A213" i="1"/>
  <c r="AH212" i="1"/>
  <c r="AS212" i="1" s="1"/>
  <c r="AG212" i="1"/>
  <c r="AR212" i="1" s="1"/>
  <c r="AF212" i="1"/>
  <c r="AL212" i="1"/>
  <c r="AK212" i="1"/>
  <c r="AM212" i="1"/>
  <c r="AN212" i="1"/>
  <c r="AJ212" i="1"/>
  <c r="AU212" i="1" s="1"/>
  <c r="AI212" i="1"/>
  <c r="AE212" i="1"/>
  <c r="AP212" i="1" s="1"/>
  <c r="AJ80" i="1"/>
  <c r="AU80" i="1" s="1"/>
  <c r="A81" i="1"/>
  <c r="AH80" i="1"/>
  <c r="AS80" i="1" s="1"/>
  <c r="AM80" i="1"/>
  <c r="AL80" i="1"/>
  <c r="AK80" i="1"/>
  <c r="AI80" i="1"/>
  <c r="AT80" i="1" s="1"/>
  <c r="AG80" i="1"/>
  <c r="AR80" i="1" s="1"/>
  <c r="AF80" i="1"/>
  <c r="AE80" i="1"/>
  <c r="AO80" i="1"/>
  <c r="AV80" i="1" l="1"/>
  <c r="A82" i="1"/>
  <c r="AH81" i="1"/>
  <c r="AS81" i="1" s="1"/>
  <c r="AF81" i="1"/>
  <c r="AQ81" i="1" s="1"/>
  <c r="AL81" i="1"/>
  <c r="AW81" i="1" s="1"/>
  <c r="AO81" i="1"/>
  <c r="AM81" i="1"/>
  <c r="AK81" i="1"/>
  <c r="AV81" i="1" s="1"/>
  <c r="AJ81" i="1"/>
  <c r="AI81" i="1"/>
  <c r="AT81" i="1" s="1"/>
  <c r="AG81" i="1"/>
  <c r="AR81" i="1" s="1"/>
  <c r="AE81" i="1"/>
  <c r="AP81" i="1" s="1"/>
  <c r="AN81" i="1"/>
  <c r="AQ212" i="1"/>
  <c r="AQ80" i="1"/>
  <c r="AT212" i="1"/>
  <c r="AV212" i="1"/>
  <c r="AM152" i="1"/>
  <c r="AP80" i="1"/>
  <c r="AW80" i="1"/>
  <c r="AM17" i="1"/>
  <c r="AW17" i="1"/>
  <c r="AN80" i="1"/>
  <c r="AO212" i="1"/>
  <c r="AV17" i="1"/>
  <c r="AW212" i="1"/>
  <c r="AL213" i="1"/>
  <c r="AW213" i="1" s="1"/>
  <c r="AO213" i="1"/>
  <c r="AK213" i="1"/>
  <c r="AV213" i="1" s="1"/>
  <c r="AJ213" i="1"/>
  <c r="AU213" i="1" s="1"/>
  <c r="A214" i="1"/>
  <c r="AH213" i="1"/>
  <c r="AS213" i="1" s="1"/>
  <c r="AG213" i="1"/>
  <c r="AI213" i="1"/>
  <c r="AT213" i="1" s="1"/>
  <c r="AF213" i="1"/>
  <c r="AQ213" i="1" s="1"/>
  <c r="AE213" i="1"/>
  <c r="AP213" i="1" s="1"/>
  <c r="AM213" i="1"/>
  <c r="AN213" i="1"/>
  <c r="AW152" i="1" l="1"/>
  <c r="AR213" i="1"/>
  <c r="AU81" i="1"/>
  <c r="AL82" i="1"/>
  <c r="AJ82" i="1"/>
  <c r="AU82" i="1" s="1"/>
  <c r="AI82" i="1"/>
  <c r="A83" i="1"/>
  <c r="A84" i="1" s="1"/>
  <c r="A85" i="1" s="1"/>
  <c r="AH82" i="1"/>
  <c r="AS82" i="1" s="1"/>
  <c r="AE82" i="1"/>
  <c r="AM82" i="1"/>
  <c r="AK82" i="1"/>
  <c r="AV82" i="1" s="1"/>
  <c r="AG82" i="1"/>
  <c r="AF82" i="1"/>
  <c r="A215" i="1"/>
  <c r="A216" i="1" s="1"/>
  <c r="A217" i="1" s="1"/>
  <c r="AH214" i="1"/>
  <c r="AG214" i="1"/>
  <c r="AR214" i="1" s="1"/>
  <c r="AF214" i="1"/>
  <c r="AQ214" i="1" s="1"/>
  <c r="AL214" i="1"/>
  <c r="AW214" i="1" s="1"/>
  <c r="AO214" i="1"/>
  <c r="AK214" i="1"/>
  <c r="AV214" i="1" s="1"/>
  <c r="AM214" i="1"/>
  <c r="AN214" i="1"/>
  <c r="AJ214" i="1"/>
  <c r="AU214" i="1" s="1"/>
  <c r="AI214" i="1"/>
  <c r="AT214" i="1" s="1"/>
  <c r="AE214" i="1"/>
  <c r="AP214" i="1" s="1"/>
  <c r="AS214" i="1" l="1"/>
  <c r="AL217" i="1"/>
  <c r="AW217" i="1" s="1"/>
  <c r="AO217" i="1"/>
  <c r="AK217" i="1"/>
  <c r="AV217" i="1" s="1"/>
  <c r="AJ217" i="1"/>
  <c r="AU217" i="1" s="1"/>
  <c r="A218" i="1"/>
  <c r="AH217" i="1"/>
  <c r="AS217" i="1" s="1"/>
  <c r="AG217" i="1"/>
  <c r="AR217" i="1" s="1"/>
  <c r="AF217" i="1"/>
  <c r="AQ217" i="1" s="1"/>
  <c r="AE217" i="1"/>
  <c r="AP217" i="1" s="1"/>
  <c r="AN217" i="1"/>
  <c r="AM217" i="1"/>
  <c r="AI217" i="1"/>
  <c r="AP82" i="1"/>
  <c r="AO82" i="1"/>
  <c r="AR82" i="1"/>
  <c r="AN82" i="1"/>
  <c r="AW82" i="1"/>
  <c r="AQ82" i="1"/>
  <c r="A86" i="1"/>
  <c r="AH85" i="1"/>
  <c r="AF85" i="1"/>
  <c r="AQ85" i="1" s="1"/>
  <c r="AM85" i="1"/>
  <c r="AE85" i="1"/>
  <c r="AP85" i="1" s="1"/>
  <c r="AL85" i="1"/>
  <c r="AW85" i="1" s="1"/>
  <c r="AO85" i="1"/>
  <c r="AK85" i="1"/>
  <c r="AV85" i="1" s="1"/>
  <c r="AJ85" i="1"/>
  <c r="AU85" i="1" s="1"/>
  <c r="AI85" i="1"/>
  <c r="AT85" i="1" s="1"/>
  <c r="AN85" i="1"/>
  <c r="AG85" i="1"/>
  <c r="AR85" i="1" s="1"/>
  <c r="AT82" i="1"/>
  <c r="A219" i="1" l="1"/>
  <c r="AH218" i="1"/>
  <c r="AS218" i="1" s="1"/>
  <c r="AG218" i="1"/>
  <c r="AF218" i="1"/>
  <c r="AL218" i="1"/>
  <c r="AW218" i="1" s="1"/>
  <c r="AK218" i="1"/>
  <c r="AM218" i="1"/>
  <c r="AN218" i="1"/>
  <c r="AJ218" i="1"/>
  <c r="AU218" i="1" s="1"/>
  <c r="AI218" i="1"/>
  <c r="AT218" i="1" s="1"/>
  <c r="AE218" i="1"/>
  <c r="AP218" i="1" s="1"/>
  <c r="AS85" i="1"/>
  <c r="AT217" i="1"/>
  <c r="AL86" i="1"/>
  <c r="AW86" i="1" s="1"/>
  <c r="AO86" i="1"/>
  <c r="AJ86" i="1"/>
  <c r="AU86" i="1" s="1"/>
  <c r="AI86" i="1"/>
  <c r="AT86" i="1" s="1"/>
  <c r="AN86" i="1"/>
  <c r="A87" i="1"/>
  <c r="AH86" i="1"/>
  <c r="AS86" i="1" s="1"/>
  <c r="AM86" i="1"/>
  <c r="AK86" i="1"/>
  <c r="AV86" i="1" s="1"/>
  <c r="AG86" i="1"/>
  <c r="AR86" i="1" s="1"/>
  <c r="AF86" i="1"/>
  <c r="AQ86" i="1" s="1"/>
  <c r="AE86" i="1"/>
  <c r="AP86" i="1" s="1"/>
  <c r="A88" i="1" l="1"/>
  <c r="AH87" i="1"/>
  <c r="AF87" i="1"/>
  <c r="AQ87" i="1" s="1"/>
  <c r="AM87" i="1"/>
  <c r="AM77" i="1" s="1"/>
  <c r="AE87" i="1"/>
  <c r="AP87" i="1" s="1"/>
  <c r="AL87" i="1"/>
  <c r="AW87" i="1" s="1"/>
  <c r="AK87" i="1"/>
  <c r="AJ87" i="1"/>
  <c r="AI87" i="1"/>
  <c r="AN87" i="1"/>
  <c r="AG87" i="1"/>
  <c r="AV218" i="1"/>
  <c r="AR218" i="1"/>
  <c r="AO218" i="1"/>
  <c r="AL219" i="1"/>
  <c r="AO219" i="1"/>
  <c r="AK219" i="1"/>
  <c r="AV219" i="1" s="1"/>
  <c r="AJ219" i="1"/>
  <c r="A220" i="1"/>
  <c r="AH219" i="1"/>
  <c r="AG219" i="1"/>
  <c r="AR219" i="1" s="1"/>
  <c r="AM219" i="1"/>
  <c r="AM209" i="1" s="1"/>
  <c r="AI219" i="1"/>
  <c r="AT219" i="1" s="1"/>
  <c r="AF219" i="1"/>
  <c r="AQ219" i="1" s="1"/>
  <c r="AE219" i="1"/>
  <c r="AL77" i="1"/>
  <c r="AQ218" i="1"/>
  <c r="AV87" i="1" l="1"/>
  <c r="AK77" i="1"/>
  <c r="AI209" i="1"/>
  <c r="AW77" i="1"/>
  <c r="AS219" i="1"/>
  <c r="AH209" i="1"/>
  <c r="AK209" i="1"/>
  <c r="AN219" i="1"/>
  <c r="A221" i="1"/>
  <c r="A222" i="1" s="1"/>
  <c r="AH220" i="1"/>
  <c r="AS220" i="1" s="1"/>
  <c r="AG220" i="1"/>
  <c r="AR220" i="1" s="1"/>
  <c r="AF220" i="1"/>
  <c r="AQ220" i="1" s="1"/>
  <c r="AL220" i="1"/>
  <c r="AW220" i="1" s="1"/>
  <c r="AO220" i="1"/>
  <c r="AK220" i="1"/>
  <c r="AV220" i="1" s="1"/>
  <c r="AE220" i="1"/>
  <c r="AP220" i="1" s="1"/>
  <c r="AM220" i="1"/>
  <c r="AN220" i="1"/>
  <c r="AI220" i="1"/>
  <c r="AT220" i="1" s="1"/>
  <c r="AJ220" i="1"/>
  <c r="AU220" i="1" s="1"/>
  <c r="AR87" i="1"/>
  <c r="AG77" i="1"/>
  <c r="AO87" i="1"/>
  <c r="AW219" i="1"/>
  <c r="AL209" i="1"/>
  <c r="AP219" i="1"/>
  <c r="AE209" i="1"/>
  <c r="AN77" i="1"/>
  <c r="AT87" i="1"/>
  <c r="AI77" i="1"/>
  <c r="AS87" i="1"/>
  <c r="AH77" i="1"/>
  <c r="AU219" i="1"/>
  <c r="AJ209" i="1"/>
  <c r="AL88" i="1"/>
  <c r="AW88" i="1" s="1"/>
  <c r="AO88" i="1"/>
  <c r="AJ88" i="1"/>
  <c r="AU88" i="1" s="1"/>
  <c r="AI88" i="1"/>
  <c r="AT88" i="1" s="1"/>
  <c r="AN88" i="1"/>
  <c r="A89" i="1"/>
  <c r="A90" i="1" s="1"/>
  <c r="AH88" i="1"/>
  <c r="AS88" i="1" s="1"/>
  <c r="AG88" i="1"/>
  <c r="AR88" i="1" s="1"/>
  <c r="AF88" i="1"/>
  <c r="AQ88" i="1" s="1"/>
  <c r="AE88" i="1"/>
  <c r="AP88" i="1" s="1"/>
  <c r="AM88" i="1"/>
  <c r="AK88" i="1"/>
  <c r="AV88" i="1" s="1"/>
  <c r="AF209" i="1"/>
  <c r="AU87" i="1"/>
  <c r="AJ77" i="1"/>
  <c r="AE77" i="1"/>
  <c r="AG209" i="1"/>
  <c r="AF77" i="1"/>
  <c r="AP77" i="1" l="1"/>
  <c r="AO209" i="1"/>
  <c r="AW209" i="1"/>
  <c r="AU209" i="1"/>
  <c r="A223" i="1"/>
  <c r="AH222" i="1"/>
  <c r="AG222" i="1"/>
  <c r="AF222" i="1"/>
  <c r="AL222" i="1"/>
  <c r="AK222" i="1"/>
  <c r="AM222" i="1"/>
  <c r="AJ222" i="1"/>
  <c r="AI222" i="1"/>
  <c r="AE222" i="1"/>
  <c r="AV209" i="1"/>
  <c r="AV77" i="1"/>
  <c r="AN209" i="1"/>
  <c r="AR209" i="1"/>
  <c r="AQ209" i="1"/>
  <c r="AM90" i="1"/>
  <c r="AL90" i="1"/>
  <c r="AJ90" i="1"/>
  <c r="AI90" i="1"/>
  <c r="A91" i="1"/>
  <c r="AH90" i="1"/>
  <c r="AK90" i="1"/>
  <c r="AG90" i="1"/>
  <c r="AF90" i="1"/>
  <c r="AE90" i="1"/>
  <c r="AS209" i="1"/>
  <c r="AS77" i="1"/>
  <c r="AP209" i="1"/>
  <c r="AO77" i="1"/>
  <c r="AU77" i="1"/>
  <c r="AQ77" i="1"/>
  <c r="AT77" i="1"/>
  <c r="AR77" i="1"/>
  <c r="AT209" i="1"/>
  <c r="AQ90" i="1" l="1"/>
  <c r="AU90" i="1"/>
  <c r="AS90" i="1"/>
  <c r="AP222" i="1"/>
  <c r="AQ222" i="1"/>
  <c r="AR90" i="1"/>
  <c r="AI91" i="1"/>
  <c r="AT91" i="1" s="1"/>
  <c r="AN91" i="1"/>
  <c r="A92" i="1"/>
  <c r="AH91" i="1"/>
  <c r="AS91" i="1" s="1"/>
  <c r="AF91" i="1"/>
  <c r="AQ91" i="1" s="1"/>
  <c r="AM91" i="1"/>
  <c r="AE91" i="1"/>
  <c r="AP91" i="1" s="1"/>
  <c r="AL91" i="1"/>
  <c r="AW91" i="1" s="1"/>
  <c r="AO91" i="1"/>
  <c r="AK91" i="1"/>
  <c r="AV91" i="1" s="1"/>
  <c r="AJ91" i="1"/>
  <c r="AU91" i="1" s="1"/>
  <c r="AG91" i="1"/>
  <c r="AR91" i="1" s="1"/>
  <c r="AO90" i="1"/>
  <c r="AT222" i="1"/>
  <c r="AN90" i="1"/>
  <c r="AW90" i="1"/>
  <c r="AV222" i="1"/>
  <c r="AU222" i="1"/>
  <c r="AR222" i="1"/>
  <c r="AV90" i="1"/>
  <c r="AT90" i="1"/>
  <c r="AN222" i="1"/>
  <c r="AO222" i="1"/>
  <c r="AP90" i="1"/>
  <c r="AW222" i="1"/>
  <c r="AS222" i="1"/>
  <c r="AL223" i="1"/>
  <c r="AW223" i="1" s="1"/>
  <c r="AO223" i="1"/>
  <c r="AK223" i="1"/>
  <c r="AV223" i="1" s="1"/>
  <c r="AJ223" i="1"/>
  <c r="AU223" i="1" s="1"/>
  <c r="A224" i="1"/>
  <c r="AH223" i="1"/>
  <c r="AS223" i="1" s="1"/>
  <c r="AG223" i="1"/>
  <c r="AR223" i="1" s="1"/>
  <c r="AE223" i="1"/>
  <c r="AP223" i="1" s="1"/>
  <c r="AN223" i="1"/>
  <c r="AM223" i="1"/>
  <c r="AI223" i="1"/>
  <c r="AT223" i="1" s="1"/>
  <c r="AF223" i="1"/>
  <c r="AQ223" i="1" s="1"/>
  <c r="AM92" i="1" l="1"/>
  <c r="AE92" i="1"/>
  <c r="AL92" i="1"/>
  <c r="AJ92" i="1"/>
  <c r="AU92" i="1" s="1"/>
  <c r="AI92" i="1"/>
  <c r="A93" i="1"/>
  <c r="AH92" i="1"/>
  <c r="AS92" i="1" s="1"/>
  <c r="AK92" i="1"/>
  <c r="AV92" i="1" s="1"/>
  <c r="AG92" i="1"/>
  <c r="AR92" i="1" s="1"/>
  <c r="AF92" i="1"/>
  <c r="AQ92" i="1" s="1"/>
  <c r="A225" i="1"/>
  <c r="AH224" i="1"/>
  <c r="AS224" i="1" s="1"/>
  <c r="AG224" i="1"/>
  <c r="AR224" i="1" s="1"/>
  <c r="AF224" i="1"/>
  <c r="AQ224" i="1" s="1"/>
  <c r="AL224" i="1"/>
  <c r="AO224" i="1"/>
  <c r="AK224" i="1"/>
  <c r="AV224" i="1" s="1"/>
  <c r="AJ224" i="1"/>
  <c r="AU224" i="1" s="1"/>
  <c r="AI224" i="1"/>
  <c r="AT224" i="1" s="1"/>
  <c r="AE224" i="1"/>
  <c r="AP224" i="1" s="1"/>
  <c r="AM224" i="1"/>
  <c r="AN224" i="1"/>
  <c r="AL225" i="1" l="1"/>
  <c r="AW225" i="1" s="1"/>
  <c r="AK225" i="1"/>
  <c r="AV225" i="1" s="1"/>
  <c r="AJ225" i="1"/>
  <c r="AU225" i="1" s="1"/>
  <c r="A226" i="1"/>
  <c r="AH225" i="1"/>
  <c r="AS225" i="1" s="1"/>
  <c r="AG225" i="1"/>
  <c r="AR225" i="1" s="1"/>
  <c r="AN225" i="1"/>
  <c r="AM225" i="1"/>
  <c r="AI225" i="1"/>
  <c r="AF225" i="1"/>
  <c r="AQ225" i="1" s="1"/>
  <c r="AE225" i="1"/>
  <c r="AP225" i="1" s="1"/>
  <c r="AI93" i="1"/>
  <c r="AT93" i="1" s="1"/>
  <c r="AN93" i="1"/>
  <c r="A94" i="1"/>
  <c r="AH93" i="1"/>
  <c r="AF93" i="1"/>
  <c r="AM93" i="1"/>
  <c r="AE93" i="1"/>
  <c r="AP93" i="1" s="1"/>
  <c r="AL93" i="1"/>
  <c r="AW93" i="1" s="1"/>
  <c r="AO93" i="1"/>
  <c r="AK93" i="1"/>
  <c r="AV93" i="1" s="1"/>
  <c r="AJ93" i="1"/>
  <c r="AG93" i="1"/>
  <c r="AO92" i="1"/>
  <c r="AN92" i="1"/>
  <c r="AW92" i="1"/>
  <c r="AT92" i="1"/>
  <c r="AP92" i="1"/>
  <c r="AW224" i="1"/>
  <c r="AQ93" i="1" l="1"/>
  <c r="AT225" i="1"/>
  <c r="AR93" i="1"/>
  <c r="AS93" i="1"/>
  <c r="AU93" i="1"/>
  <c r="AM94" i="1"/>
  <c r="AE94" i="1"/>
  <c r="AP94" i="1" s="1"/>
  <c r="AL94" i="1"/>
  <c r="AJ94" i="1"/>
  <c r="AU94" i="1" s="1"/>
  <c r="AI94" i="1"/>
  <c r="A95" i="1"/>
  <c r="AH94" i="1"/>
  <c r="AS94" i="1" s="1"/>
  <c r="AK94" i="1"/>
  <c r="AV94" i="1" s="1"/>
  <c r="AG94" i="1"/>
  <c r="AR94" i="1" s="1"/>
  <c r="AF94" i="1"/>
  <c r="AQ94" i="1" s="1"/>
  <c r="A227" i="1"/>
  <c r="AH226" i="1"/>
  <c r="AG226" i="1"/>
  <c r="AF226" i="1"/>
  <c r="AL226" i="1"/>
  <c r="AK226" i="1"/>
  <c r="AM226" i="1"/>
  <c r="AJ226" i="1"/>
  <c r="AI226" i="1"/>
  <c r="AT226" i="1" s="1"/>
  <c r="AE226" i="1"/>
  <c r="AO225" i="1"/>
  <c r="AW226" i="1" l="1"/>
  <c r="AS226" i="1"/>
  <c r="AT94" i="1"/>
  <c r="AP226" i="1"/>
  <c r="AL227" i="1"/>
  <c r="AW227" i="1" s="1"/>
  <c r="AO227" i="1"/>
  <c r="AK227" i="1"/>
  <c r="AV227" i="1" s="1"/>
  <c r="AJ227" i="1"/>
  <c r="AU227" i="1" s="1"/>
  <c r="A228" i="1"/>
  <c r="AH227" i="1"/>
  <c r="AS227" i="1" s="1"/>
  <c r="AG227" i="1"/>
  <c r="AR227" i="1" s="1"/>
  <c r="AI227" i="1"/>
  <c r="AT227" i="1" s="1"/>
  <c r="AF227" i="1"/>
  <c r="AQ227" i="1" s="1"/>
  <c r="AE227" i="1"/>
  <c r="AP227" i="1" s="1"/>
  <c r="AM227" i="1"/>
  <c r="AN227" i="1"/>
  <c r="AQ226" i="1"/>
  <c r="AU226" i="1"/>
  <c r="AN226" i="1"/>
  <c r="AV226" i="1"/>
  <c r="AI95" i="1"/>
  <c r="AT95" i="1" s="1"/>
  <c r="A96" i="1"/>
  <c r="AJ95" i="1"/>
  <c r="AU95" i="1" s="1"/>
  <c r="AN95" i="1"/>
  <c r="AH95" i="1"/>
  <c r="AS95" i="1" s="1"/>
  <c r="AF95" i="1"/>
  <c r="AQ95" i="1" s="1"/>
  <c r="AE95" i="1"/>
  <c r="AP95" i="1" s="1"/>
  <c r="AM95" i="1"/>
  <c r="AO95" i="1"/>
  <c r="AK95" i="1"/>
  <c r="AV95" i="1" s="1"/>
  <c r="AG95" i="1"/>
  <c r="AR95" i="1" s="1"/>
  <c r="AL95" i="1"/>
  <c r="AW95" i="1" s="1"/>
  <c r="AO94" i="1"/>
  <c r="AR226" i="1"/>
  <c r="AN94" i="1"/>
  <c r="AW94" i="1"/>
  <c r="AO226" i="1"/>
  <c r="AM96" i="1" l="1"/>
  <c r="AK96" i="1"/>
  <c r="AV96" i="1" s="1"/>
  <c r="AJ96" i="1"/>
  <c r="AU96" i="1" s="1"/>
  <c r="AH96" i="1"/>
  <c r="AS96" i="1" s="1"/>
  <c r="AL96" i="1"/>
  <c r="AW96" i="1" s="1"/>
  <c r="AI96" i="1"/>
  <c r="AT96" i="1" s="1"/>
  <c r="A97" i="1"/>
  <c r="AJ228" i="1"/>
  <c r="AI228" i="1"/>
  <c r="AH228" i="1"/>
  <c r="AS228" i="1" s="1"/>
  <c r="AM228" i="1"/>
  <c r="A229" i="1"/>
  <c r="AL228" i="1"/>
  <c r="AW228" i="1" s="1"/>
  <c r="AK228" i="1"/>
  <c r="AF229" i="1" l="1"/>
  <c r="AM229" i="1"/>
  <c r="AE229" i="1"/>
  <c r="AP229" i="1" s="1"/>
  <c r="AL229" i="1"/>
  <c r="AW229" i="1" s="1"/>
  <c r="AK229" i="1"/>
  <c r="AV229" i="1" s="1"/>
  <c r="AJ229" i="1"/>
  <c r="AU229" i="1" s="1"/>
  <c r="A230" i="1"/>
  <c r="AH229" i="1"/>
  <c r="AS229" i="1" s="1"/>
  <c r="AI229" i="1"/>
  <c r="AT229" i="1" s="1"/>
  <c r="AG229" i="1"/>
  <c r="AT228" i="1"/>
  <c r="AU228" i="1"/>
  <c r="AK97" i="1"/>
  <c r="AV97" i="1" s="1"/>
  <c r="AJ97" i="1"/>
  <c r="AU97" i="1" s="1"/>
  <c r="AI97" i="1"/>
  <c r="AT97" i="1" s="1"/>
  <c r="A98" i="1"/>
  <c r="AH97" i="1"/>
  <c r="AS97" i="1" s="1"/>
  <c r="AG97" i="1"/>
  <c r="AR97" i="1" s="1"/>
  <c r="AF97" i="1"/>
  <c r="AM97" i="1"/>
  <c r="AL97" i="1"/>
  <c r="AW97" i="1" s="1"/>
  <c r="AE97" i="1"/>
  <c r="AV228" i="1"/>
  <c r="AN97" i="1" l="1"/>
  <c r="AQ97" i="1"/>
  <c r="AO229" i="1"/>
  <c r="AP97" i="1"/>
  <c r="AJ230" i="1"/>
  <c r="AI230" i="1"/>
  <c r="AN230" i="1"/>
  <c r="A231" i="1"/>
  <c r="A232" i="1" s="1"/>
  <c r="AH230" i="1"/>
  <c r="AG230" i="1"/>
  <c r="AR230" i="1" s="1"/>
  <c r="AF230" i="1"/>
  <c r="AQ230" i="1" s="1"/>
  <c r="AM230" i="1"/>
  <c r="AM221" i="1" s="1"/>
  <c r="AE230" i="1"/>
  <c r="AL230" i="1"/>
  <c r="AO230" i="1"/>
  <c r="AK230" i="1"/>
  <c r="AO97" i="1"/>
  <c r="AR229" i="1"/>
  <c r="AG221" i="1"/>
  <c r="AG98" i="1"/>
  <c r="AF98" i="1"/>
  <c r="AQ98" i="1" s="1"/>
  <c r="AM98" i="1"/>
  <c r="AM89" i="1" s="1"/>
  <c r="AE98" i="1"/>
  <c r="AP98" i="1" s="1"/>
  <c r="AL98" i="1"/>
  <c r="AO98" i="1"/>
  <c r="AK98" i="1"/>
  <c r="AJ98" i="1"/>
  <c r="AI98" i="1"/>
  <c r="AH98" i="1"/>
  <c r="AN98" i="1"/>
  <c r="A99" i="1"/>
  <c r="A100" i="1" s="1"/>
  <c r="AN229" i="1"/>
  <c r="AQ229" i="1"/>
  <c r="AF221" i="1"/>
  <c r="AU98" i="1" l="1"/>
  <c r="AJ89" i="1"/>
  <c r="AR98" i="1"/>
  <c r="AG89" i="1"/>
  <c r="AG100" i="1"/>
  <c r="AF100" i="1"/>
  <c r="AQ100" i="1" s="1"/>
  <c r="AM100" i="1"/>
  <c r="AE100" i="1"/>
  <c r="AP100" i="1" s="1"/>
  <c r="AL100" i="1"/>
  <c r="AW100" i="1" s="1"/>
  <c r="AO100" i="1"/>
  <c r="AK100" i="1"/>
  <c r="AV100" i="1" s="1"/>
  <c r="AJ100" i="1"/>
  <c r="AU100" i="1" s="1"/>
  <c r="AN100" i="1"/>
  <c r="A101" i="1"/>
  <c r="A102" i="1" s="1"/>
  <c r="A103" i="1" s="1"/>
  <c r="AI100" i="1"/>
  <c r="AT100" i="1" s="1"/>
  <c r="AH100" i="1"/>
  <c r="AS100" i="1" s="1"/>
  <c r="AG208" i="1"/>
  <c r="AW230" i="1"/>
  <c r="AL221" i="1"/>
  <c r="AT230" i="1"/>
  <c r="AI221" i="1"/>
  <c r="AV98" i="1"/>
  <c r="AK89" i="1"/>
  <c r="AF89" i="1"/>
  <c r="AS98" i="1"/>
  <c r="AH89" i="1"/>
  <c r="AT98" i="1"/>
  <c r="AI89" i="1"/>
  <c r="AV230" i="1"/>
  <c r="AK221" i="1"/>
  <c r="AP230" i="1"/>
  <c r="AE221" i="1"/>
  <c r="AU230" i="1"/>
  <c r="AJ221" i="1"/>
  <c r="AQ221" i="1"/>
  <c r="AW98" i="1"/>
  <c r="AL89" i="1"/>
  <c r="AS230" i="1"/>
  <c r="AH221" i="1"/>
  <c r="AR221" i="1" s="1"/>
  <c r="AE89" i="1"/>
  <c r="AJ232" i="1"/>
  <c r="AU232" i="1" s="1"/>
  <c r="AI232" i="1"/>
  <c r="AT232" i="1" s="1"/>
  <c r="AN232" i="1"/>
  <c r="A233" i="1"/>
  <c r="A234" i="1" s="1"/>
  <c r="A235" i="1" s="1"/>
  <c r="AH232" i="1"/>
  <c r="AS232" i="1" s="1"/>
  <c r="AG232" i="1"/>
  <c r="AR232" i="1" s="1"/>
  <c r="AF232" i="1"/>
  <c r="AQ232" i="1" s="1"/>
  <c r="AM232" i="1"/>
  <c r="AE232" i="1"/>
  <c r="AP232" i="1" s="1"/>
  <c r="AL232" i="1"/>
  <c r="AW232" i="1" s="1"/>
  <c r="AO232" i="1"/>
  <c r="AK232" i="1"/>
  <c r="AV232" i="1" s="1"/>
  <c r="AF208" i="1" l="1"/>
  <c r="AR100" i="1"/>
  <c r="AU221" i="1"/>
  <c r="AT221" i="1"/>
  <c r="AO221" i="1"/>
  <c r="AR89" i="1"/>
  <c r="AG76" i="1"/>
  <c r="AT89" i="1"/>
  <c r="AQ89" i="1"/>
  <c r="AF76" i="1"/>
  <c r="AN221" i="1"/>
  <c r="AM103" i="1"/>
  <c r="AM76" i="1" s="1"/>
  <c r="AL103" i="1"/>
  <c r="AW103" i="1" s="1"/>
  <c r="AK103" i="1"/>
  <c r="AV103" i="1" s="1"/>
  <c r="AJ103" i="1"/>
  <c r="AU103" i="1" s="1"/>
  <c r="AH103" i="1"/>
  <c r="AS103" i="1" s="1"/>
  <c r="A104" i="1"/>
  <c r="A105" i="1" s="1"/>
  <c r="A106" i="1" s="1"/>
  <c r="A107" i="1" s="1"/>
  <c r="A108" i="1" s="1"/>
  <c r="A109" i="1" s="1"/>
  <c r="A110" i="1" s="1"/>
  <c r="AI103" i="1"/>
  <c r="AT103" i="1" s="1"/>
  <c r="AN89" i="1"/>
  <c r="AW89" i="1"/>
  <c r="AL76" i="1"/>
  <c r="AP221" i="1"/>
  <c r="AE208" i="1"/>
  <c r="AO89" i="1"/>
  <c r="AP89" i="1"/>
  <c r="AE76" i="1"/>
  <c r="AW221" i="1"/>
  <c r="AU89" i="1"/>
  <c r="A236" i="1"/>
  <c r="A237" i="1" s="1"/>
  <c r="A238" i="1" s="1"/>
  <c r="A239" i="1" s="1"/>
  <c r="A240" i="1" s="1"/>
  <c r="A241" i="1" s="1"/>
  <c r="A242" i="1" s="1"/>
  <c r="AH235" i="1"/>
  <c r="AS235" i="1" s="1"/>
  <c r="AM235" i="1"/>
  <c r="AM208" i="1" s="1"/>
  <c r="AL235" i="1"/>
  <c r="AW235" i="1" s="1"/>
  <c r="AK235" i="1"/>
  <c r="AV235" i="1" s="1"/>
  <c r="AJ235" i="1"/>
  <c r="AU235" i="1" s="1"/>
  <c r="AI235" i="1"/>
  <c r="AT235" i="1" s="1"/>
  <c r="AS221" i="1"/>
  <c r="AV221" i="1"/>
  <c r="AS89" i="1"/>
  <c r="AH76" i="1"/>
  <c r="AV89" i="1"/>
  <c r="AK76" i="1"/>
  <c r="AK110" i="1" l="1"/>
  <c r="AV110" i="1" s="1"/>
  <c r="AJ110" i="1"/>
  <c r="AU110" i="1" s="1"/>
  <c r="AI110" i="1"/>
  <c r="AT110" i="1" s="1"/>
  <c r="A111" i="1"/>
  <c r="AH110" i="1"/>
  <c r="AS110" i="1" s="1"/>
  <c r="AG110" i="1"/>
  <c r="AR110" i="1" s="1"/>
  <c r="AF110" i="1"/>
  <c r="AO110" i="1"/>
  <c r="AM110" i="1"/>
  <c r="AL110" i="1"/>
  <c r="AW110" i="1" s="1"/>
  <c r="AE110" i="1"/>
  <c r="AQ208" i="1"/>
  <c r="AP208" i="1"/>
  <c r="AI76" i="1"/>
  <c r="AK208" i="1"/>
  <c r="AN208" i="1"/>
  <c r="AI208" i="1"/>
  <c r="AP76" i="1"/>
  <c r="AH208" i="1"/>
  <c r="AL242" i="1"/>
  <c r="AW242" i="1" s="1"/>
  <c r="AK242" i="1"/>
  <c r="AV242" i="1" s="1"/>
  <c r="AJ242" i="1"/>
  <c r="AU242" i="1" s="1"/>
  <c r="AI242" i="1"/>
  <c r="AT242" i="1" s="1"/>
  <c r="AN242" i="1"/>
  <c r="A243" i="1"/>
  <c r="AH242" i="1"/>
  <c r="AS242" i="1" s="1"/>
  <c r="AG242" i="1"/>
  <c r="AF242" i="1"/>
  <c r="AM242" i="1"/>
  <c r="AE242" i="1"/>
  <c r="AW76" i="1"/>
  <c r="AV76" i="1"/>
  <c r="AJ76" i="1"/>
  <c r="AR76" i="1"/>
  <c r="AN76" i="1"/>
  <c r="AJ208" i="1"/>
  <c r="AS76" i="1"/>
  <c r="AL208" i="1"/>
  <c r="AO208" i="1"/>
  <c r="AO76" i="1"/>
  <c r="AQ76" i="1"/>
  <c r="AQ242" i="1" l="1"/>
  <c r="AP242" i="1"/>
  <c r="AP110" i="1"/>
  <c r="AO242" i="1"/>
  <c r="AW208" i="1"/>
  <c r="AR242" i="1"/>
  <c r="AS208" i="1"/>
  <c r="AR208" i="1"/>
  <c r="AV208" i="1"/>
  <c r="AU208" i="1"/>
  <c r="AU76" i="1"/>
  <c r="AT76" i="1"/>
  <c r="AG111" i="1"/>
  <c r="AF111" i="1"/>
  <c r="AM111" i="1"/>
  <c r="AE111" i="1"/>
  <c r="AP111" i="1" s="1"/>
  <c r="W134" i="1"/>
  <c r="O134" i="1"/>
  <c r="AL111" i="1"/>
  <c r="AK111" i="1"/>
  <c r="U134" i="1"/>
  <c r="AJ111" i="1"/>
  <c r="AU111" i="1" s="1"/>
  <c r="T134" i="1"/>
  <c r="AI111" i="1"/>
  <c r="AT111" i="1" s="1"/>
  <c r="A112" i="1"/>
  <c r="AH111" i="1"/>
  <c r="A244" i="1"/>
  <c r="AH243" i="1"/>
  <c r="AS243" i="1" s="1"/>
  <c r="Z266" i="1"/>
  <c r="AG243" i="1"/>
  <c r="AR243" i="1" s="1"/>
  <c r="Y266" i="1"/>
  <c r="AF243" i="1"/>
  <c r="AQ243" i="1" s="1"/>
  <c r="AM243" i="1"/>
  <c r="AE243" i="1"/>
  <c r="AP243" i="1" s="1"/>
  <c r="W266" i="1"/>
  <c r="O266" i="1"/>
  <c r="AL243" i="1"/>
  <c r="AW243" i="1" s="1"/>
  <c r="AK243" i="1"/>
  <c r="AV243" i="1" s="1"/>
  <c r="U266" i="1"/>
  <c r="AJ243" i="1"/>
  <c r="AU243" i="1" s="1"/>
  <c r="AB266" i="1"/>
  <c r="T266" i="1"/>
  <c r="AI243" i="1"/>
  <c r="AT243" i="1" s="1"/>
  <c r="AC266" i="1"/>
  <c r="AT208" i="1"/>
  <c r="V134" i="1"/>
  <c r="AN110" i="1"/>
  <c r="X266" i="1"/>
  <c r="AQ110" i="1"/>
  <c r="AA266" i="1"/>
  <c r="V266" i="1"/>
  <c r="S266" i="1"/>
  <c r="AE266" i="1"/>
  <c r="O265" i="1" l="1"/>
  <c r="O267" i="1"/>
  <c r="Y265" i="1"/>
  <c r="Y267" i="1"/>
  <c r="W265" i="1"/>
  <c r="W267" i="1"/>
  <c r="Z265" i="1"/>
  <c r="Z267" i="1"/>
  <c r="AB267" i="1"/>
  <c r="AB265" i="1"/>
  <c r="T133" i="1"/>
  <c r="T135" i="1"/>
  <c r="O133" i="1"/>
  <c r="O135" i="1"/>
  <c r="U267" i="1"/>
  <c r="U265" i="1"/>
  <c r="W133" i="1"/>
  <c r="W135" i="1"/>
  <c r="U133" i="1"/>
  <c r="U135" i="1"/>
  <c r="T267" i="1"/>
  <c r="T265" i="1"/>
  <c r="AE265" i="1"/>
  <c r="AE267" i="1"/>
  <c r="AV111" i="1"/>
  <c r="S265" i="1"/>
  <c r="S267" i="1"/>
  <c r="AN111" i="1"/>
  <c r="S134" i="1"/>
  <c r="AE134" i="1"/>
  <c r="AC267" i="1"/>
  <c r="AC265" i="1"/>
  <c r="AO111" i="1"/>
  <c r="AD134" i="1"/>
  <c r="AQ111" i="1"/>
  <c r="AF134" i="1"/>
  <c r="AG266" i="1"/>
  <c r="V265" i="1"/>
  <c r="V267" i="1"/>
  <c r="AA265" i="1"/>
  <c r="AA267" i="1"/>
  <c r="AM244" i="1"/>
  <c r="AL244" i="1"/>
  <c r="AW244" i="1" s="1"/>
  <c r="AK244" i="1"/>
  <c r="AV244" i="1" s="1"/>
  <c r="AJ244" i="1"/>
  <c r="AU244" i="1" s="1"/>
  <c r="AI244" i="1"/>
  <c r="AT244" i="1" s="1"/>
  <c r="A245" i="1"/>
  <c r="A246" i="1" s="1"/>
  <c r="AH244" i="1"/>
  <c r="AS244" i="1" s="1"/>
  <c r="AW111" i="1"/>
  <c r="AO243" i="1"/>
  <c r="AD266" i="1"/>
  <c r="AS111" i="1"/>
  <c r="AR111" i="1"/>
  <c r="AG134" i="1"/>
  <c r="AF266" i="1"/>
  <c r="AP266" i="1" s="1"/>
  <c r="AN243" i="1"/>
  <c r="AM112" i="1"/>
  <c r="AL112" i="1"/>
  <c r="AW112" i="1" s="1"/>
  <c r="AK112" i="1"/>
  <c r="AV112" i="1" s="1"/>
  <c r="AJ112" i="1"/>
  <c r="AU112" i="1" s="1"/>
  <c r="AI112" i="1"/>
  <c r="AT112" i="1" s="1"/>
  <c r="A113" i="1"/>
  <c r="A114" i="1" s="1"/>
  <c r="AH112" i="1"/>
  <c r="AS112" i="1" s="1"/>
  <c r="X265" i="1"/>
  <c r="X267" i="1"/>
  <c r="V133" i="1"/>
  <c r="V135" i="1"/>
  <c r="AE133" i="1" l="1"/>
  <c r="AE135" i="1"/>
  <c r="AP134" i="1"/>
  <c r="AM114" i="1"/>
  <c r="AL114" i="1"/>
  <c r="AK114" i="1"/>
  <c r="AJ114" i="1"/>
  <c r="AI114" i="1"/>
  <c r="AH114" i="1"/>
  <c r="A115" i="1"/>
  <c r="AG135" i="1"/>
  <c r="AG133" i="1"/>
  <c r="AG265" i="1"/>
  <c r="AG267" i="1"/>
  <c r="AM246" i="1"/>
  <c r="AL246" i="1"/>
  <c r="AK246" i="1"/>
  <c r="AJ246" i="1"/>
  <c r="AI246" i="1"/>
  <c r="A247" i="1"/>
  <c r="AH246" i="1"/>
  <c r="AF133" i="1"/>
  <c r="AF135" i="1"/>
  <c r="AQ134" i="1"/>
  <c r="S133" i="1"/>
  <c r="AN134" i="1"/>
  <c r="S135" i="1"/>
  <c r="AD133" i="1"/>
  <c r="AD135" i="1"/>
  <c r="AO135" i="1" s="1"/>
  <c r="AO134" i="1"/>
  <c r="AO266" i="1"/>
  <c r="AD265" i="1"/>
  <c r="AD267" i="1"/>
  <c r="AO267" i="1" s="1"/>
  <c r="AN266" i="1"/>
  <c r="AF265" i="1"/>
  <c r="AF267" i="1"/>
  <c r="AQ267" i="1" s="1"/>
  <c r="AQ266" i="1"/>
  <c r="AN135" i="1" l="1"/>
  <c r="AQ135" i="1"/>
  <c r="AP267" i="1"/>
  <c r="AJ247" i="1"/>
  <c r="AU247" i="1" s="1"/>
  <c r="AI247" i="1"/>
  <c r="AT247" i="1" s="1"/>
  <c r="A248" i="1"/>
  <c r="AH247" i="1"/>
  <c r="AS247" i="1" s="1"/>
  <c r="AM247" i="1"/>
  <c r="AL247" i="1"/>
  <c r="AW247" i="1" s="1"/>
  <c r="AK247" i="1"/>
  <c r="AV247" i="1" s="1"/>
  <c r="AS114" i="1"/>
  <c r="AT246" i="1"/>
  <c r="AT114" i="1"/>
  <c r="AU246" i="1"/>
  <c r="AV246" i="1"/>
  <c r="AU114" i="1"/>
  <c r="AW246" i="1"/>
  <c r="AN267" i="1"/>
  <c r="AV114" i="1"/>
  <c r="AP135" i="1"/>
  <c r="AS246" i="1"/>
  <c r="AM115" i="1"/>
  <c r="AL115" i="1"/>
  <c r="AW115" i="1" s="1"/>
  <c r="AK115" i="1"/>
  <c r="AV115" i="1" s="1"/>
  <c r="AJ115" i="1"/>
  <c r="AU115" i="1" s="1"/>
  <c r="AI115" i="1"/>
  <c r="AT115" i="1" s="1"/>
  <c r="A116" i="1"/>
  <c r="AH115" i="1"/>
  <c r="AS115" i="1" s="1"/>
  <c r="AW114" i="1"/>
  <c r="AK116" i="1" l="1"/>
  <c r="AV116" i="1" s="1"/>
  <c r="Y134" i="1"/>
  <c r="AJ116" i="1"/>
  <c r="AU116" i="1" s="1"/>
  <c r="X134" i="1"/>
  <c r="AI116" i="1"/>
  <c r="AT116" i="1" s="1"/>
  <c r="A117" i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H116" i="1"/>
  <c r="AS116" i="1" s="1"/>
  <c r="AC134" i="1"/>
  <c r="P134" i="1"/>
  <c r="AB134" i="1"/>
  <c r="AL116" i="1"/>
  <c r="AA134" i="1"/>
  <c r="AM116" i="1"/>
  <c r="AM113" i="1" s="1"/>
  <c r="AM134" i="1" s="1"/>
  <c r="Z134" i="1"/>
  <c r="AK113" i="1"/>
  <c r="AM248" i="1"/>
  <c r="AM245" i="1" s="1"/>
  <c r="AM266" i="1" s="1"/>
  <c r="P266" i="1"/>
  <c r="AL248" i="1"/>
  <c r="AK248" i="1"/>
  <c r="AV248" i="1" s="1"/>
  <c r="AJ248" i="1"/>
  <c r="AU248" i="1" s="1"/>
  <c r="AI248" i="1"/>
  <c r="AT248" i="1" s="1"/>
  <c r="A249" i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H248" i="1"/>
  <c r="AJ113" i="1"/>
  <c r="AH113" i="1"/>
  <c r="AI113" i="1"/>
  <c r="AA133" i="1" l="1"/>
  <c r="AA135" i="1"/>
  <c r="X133" i="1"/>
  <c r="X135" i="1"/>
  <c r="Z135" i="1"/>
  <c r="Z133" i="1"/>
  <c r="AB133" i="1"/>
  <c r="AB135" i="1"/>
  <c r="AM133" i="1"/>
  <c r="AM135" i="1"/>
  <c r="P133" i="1"/>
  <c r="P135" i="1"/>
  <c r="AC133" i="1"/>
  <c r="AC135" i="1"/>
  <c r="AI245" i="1"/>
  <c r="AS248" i="1"/>
  <c r="AH245" i="1"/>
  <c r="AT113" i="1"/>
  <c r="AI134" i="1"/>
  <c r="AK245" i="1"/>
  <c r="AW248" i="1"/>
  <c r="AL245" i="1"/>
  <c r="Q134" i="1"/>
  <c r="P265" i="1"/>
  <c r="P267" i="1"/>
  <c r="AS113" i="1"/>
  <c r="AH134" i="1"/>
  <c r="AU113" i="1"/>
  <c r="AJ134" i="1"/>
  <c r="AM265" i="1"/>
  <c r="AM267" i="1"/>
  <c r="AJ138" i="1"/>
  <c r="AB138" i="1"/>
  <c r="T138" i="1"/>
  <c r="AI138" i="1"/>
  <c r="AA138" i="1"/>
  <c r="A139" i="1"/>
  <c r="A140" i="1" s="1"/>
  <c r="A141" i="1" s="1"/>
  <c r="A142" i="1" s="1"/>
  <c r="A143" i="1" s="1"/>
  <c r="A144" i="1" s="1"/>
  <c r="A145" i="1" s="1"/>
  <c r="A146" i="1" s="1"/>
  <c r="AF138" i="1"/>
  <c r="X138" i="1"/>
  <c r="AM138" i="1"/>
  <c r="Z138" i="1"/>
  <c r="P138" i="1"/>
  <c r="AL138" i="1"/>
  <c r="Y138" i="1"/>
  <c r="O138" i="1"/>
  <c r="AK138" i="1"/>
  <c r="W138" i="1"/>
  <c r="AH138" i="1"/>
  <c r="V138" i="1"/>
  <c r="AG138" i="1"/>
  <c r="U138" i="1"/>
  <c r="AE138" i="1"/>
  <c r="S138" i="1"/>
  <c r="AD138" i="1"/>
  <c r="AC138" i="1"/>
  <c r="Q138" i="1"/>
  <c r="AI270" i="1"/>
  <c r="AA270" i="1"/>
  <c r="S270" i="1"/>
  <c r="AH270" i="1"/>
  <c r="Z270" i="1"/>
  <c r="AG270" i="1"/>
  <c r="Y270" i="1"/>
  <c r="Q270" i="1"/>
  <c r="A271" i="1"/>
  <c r="A272" i="1" s="1"/>
  <c r="A273" i="1" s="1"/>
  <c r="A274" i="1" s="1"/>
  <c r="A275" i="1" s="1"/>
  <c r="A276" i="1" s="1"/>
  <c r="A277" i="1" s="1"/>
  <c r="A278" i="1" s="1"/>
  <c r="AF270" i="1"/>
  <c r="X270" i="1"/>
  <c r="P270" i="1"/>
  <c r="AM270" i="1"/>
  <c r="AE270" i="1"/>
  <c r="W270" i="1"/>
  <c r="O270" i="1"/>
  <c r="AL270" i="1"/>
  <c r="AD270" i="1"/>
  <c r="V270" i="1"/>
  <c r="AK270" i="1"/>
  <c r="AC270" i="1"/>
  <c r="U270" i="1"/>
  <c r="AB270" i="1"/>
  <c r="T270" i="1"/>
  <c r="AJ270" i="1"/>
  <c r="AJ245" i="1"/>
  <c r="AW116" i="1"/>
  <c r="AL113" i="1"/>
  <c r="AV113" i="1"/>
  <c r="AK134" i="1"/>
  <c r="Y135" i="1"/>
  <c r="Y133" i="1"/>
  <c r="AK277" i="1" l="1"/>
  <c r="AV277" i="1" s="1"/>
  <c r="AK276" i="1"/>
  <c r="AK271" i="1"/>
  <c r="AK273" i="1" s="1"/>
  <c r="AK274" i="1" s="1"/>
  <c r="P271" i="1"/>
  <c r="P273" i="1" s="1"/>
  <c r="AH277" i="1"/>
  <c r="AS277" i="1" s="1"/>
  <c r="AH276" i="1"/>
  <c r="AH271" i="1"/>
  <c r="AH273" i="1" s="1"/>
  <c r="AH274" i="1" s="1"/>
  <c r="AD144" i="1"/>
  <c r="AD141" i="1"/>
  <c r="AD142" i="1" s="1"/>
  <c r="AK144" i="1"/>
  <c r="AK141" i="1"/>
  <c r="AK142" i="1" s="1"/>
  <c r="AK139" i="1"/>
  <c r="AK145" i="1"/>
  <c r="AV145" i="1" s="1"/>
  <c r="AF141" i="1"/>
  <c r="Q135" i="1"/>
  <c r="Q140" i="1" s="1"/>
  <c r="R134" i="1"/>
  <c r="R135" i="1" s="1"/>
  <c r="Q133" i="1"/>
  <c r="R133" i="1" s="1"/>
  <c r="U273" i="1"/>
  <c r="AW113" i="1"/>
  <c r="AL134" i="1"/>
  <c r="V273" i="1"/>
  <c r="X273" i="1"/>
  <c r="X277" i="1"/>
  <c r="X271" i="1"/>
  <c r="S271" i="1"/>
  <c r="S273" i="1" s="1"/>
  <c r="S141" i="1"/>
  <c r="O141" i="1"/>
  <c r="AM146" i="1"/>
  <c r="AE146" i="1"/>
  <c r="AE149" i="1" s="1"/>
  <c r="W146" i="1"/>
  <c r="W149" i="1" s="1"/>
  <c r="O146" i="1"/>
  <c r="O149" i="1" s="1"/>
  <c r="AL146" i="1"/>
  <c r="AD146" i="1"/>
  <c r="AD149" i="1" s="1"/>
  <c r="V146" i="1"/>
  <c r="V149" i="1" s="1"/>
  <c r="AK146" i="1"/>
  <c r="AC146" i="1"/>
  <c r="U146" i="1"/>
  <c r="U149" i="1" s="1"/>
  <c r="AJ146" i="1"/>
  <c r="AB146" i="1"/>
  <c r="T146" i="1"/>
  <c r="T149" i="1" s="1"/>
  <c r="AI146" i="1"/>
  <c r="AA146" i="1"/>
  <c r="S146" i="1"/>
  <c r="S149" i="1" s="1"/>
  <c r="AH146" i="1"/>
  <c r="Z146" i="1"/>
  <c r="P146" i="1"/>
  <c r="A147" i="1"/>
  <c r="A148" i="1" s="1"/>
  <c r="A149" i="1" s="1"/>
  <c r="A150" i="1" s="1"/>
  <c r="AG146" i="1"/>
  <c r="AG149" i="1" s="1"/>
  <c r="AF146" i="1"/>
  <c r="AF149" i="1" s="1"/>
  <c r="Y146" i="1"/>
  <c r="X146" i="1"/>
  <c r="Q146" i="1"/>
  <c r="AJ133" i="1"/>
  <c r="AU134" i="1"/>
  <c r="AJ135" i="1"/>
  <c r="AT245" i="1"/>
  <c r="AI266" i="1"/>
  <c r="AU245" i="1"/>
  <c r="AJ266" i="1"/>
  <c r="AD271" i="1"/>
  <c r="AD273" i="1" s="1"/>
  <c r="AD274" i="1" s="1"/>
  <c r="AD276" i="1"/>
  <c r="AF273" i="1"/>
  <c r="AA277" i="1"/>
  <c r="AA271" i="1"/>
  <c r="AA273" i="1"/>
  <c r="AE145" i="1"/>
  <c r="AE141" i="1"/>
  <c r="Y145" i="1"/>
  <c r="Y139" i="1"/>
  <c r="Y141" i="1" s="1"/>
  <c r="AA145" i="1"/>
  <c r="AA139" i="1"/>
  <c r="AA141" i="1"/>
  <c r="AW245" i="1"/>
  <c r="AL266" i="1"/>
  <c r="AJ277" i="1"/>
  <c r="AU277" i="1" s="1"/>
  <c r="AJ276" i="1"/>
  <c r="AJ273" i="1"/>
  <c r="AJ274" i="1" s="1"/>
  <c r="AJ271" i="1"/>
  <c r="AL276" i="1"/>
  <c r="AL273" i="1"/>
  <c r="AL274" i="1" s="1"/>
  <c r="AL271" i="1"/>
  <c r="AL277" i="1"/>
  <c r="AW277" i="1" s="1"/>
  <c r="AG278" i="1"/>
  <c r="AG281" i="1" s="1"/>
  <c r="Y278" i="1"/>
  <c r="Q278" i="1"/>
  <c r="A279" i="1"/>
  <c r="A280" i="1" s="1"/>
  <c r="A281" i="1" s="1"/>
  <c r="A282" i="1" s="1"/>
  <c r="AF278" i="1"/>
  <c r="AF281" i="1" s="1"/>
  <c r="X278" i="1"/>
  <c r="P278" i="1"/>
  <c r="P277" i="1" s="1"/>
  <c r="AM278" i="1"/>
  <c r="AE278" i="1"/>
  <c r="AE281" i="1" s="1"/>
  <c r="W278" i="1"/>
  <c r="W281" i="1" s="1"/>
  <c r="O278" i="1"/>
  <c r="O281" i="1" s="1"/>
  <c r="AL278" i="1"/>
  <c r="AD278" i="1"/>
  <c r="V278" i="1"/>
  <c r="V281" i="1" s="1"/>
  <c r="AK278" i="1"/>
  <c r="AC278" i="1"/>
  <c r="U278" i="1"/>
  <c r="U281" i="1" s="1"/>
  <c r="AJ278" i="1"/>
  <c r="AB278" i="1"/>
  <c r="T278" i="1"/>
  <c r="T281" i="1" s="1"/>
  <c r="AI278" i="1"/>
  <c r="AA278" i="1"/>
  <c r="S278" i="1"/>
  <c r="AH278" i="1"/>
  <c r="Z278" i="1"/>
  <c r="AI277" i="1"/>
  <c r="AT277" i="1" s="1"/>
  <c r="AI276" i="1"/>
  <c r="AI271" i="1"/>
  <c r="AI273" i="1" s="1"/>
  <c r="AI274" i="1" s="1"/>
  <c r="U141" i="1"/>
  <c r="U145" i="1"/>
  <c r="AL145" i="1"/>
  <c r="AW145" i="1" s="1"/>
  <c r="AL139" i="1"/>
  <c r="AL141" i="1" s="1"/>
  <c r="AL142" i="1" s="1"/>
  <c r="AL144" i="1"/>
  <c r="AI145" i="1"/>
  <c r="AT145" i="1" s="1"/>
  <c r="AI139" i="1"/>
  <c r="AI141" i="1" s="1"/>
  <c r="AI142" i="1" s="1"/>
  <c r="AI144" i="1"/>
  <c r="AH135" i="1"/>
  <c r="AS134" i="1"/>
  <c r="AH133" i="1"/>
  <c r="AR134" i="1"/>
  <c r="T277" i="1"/>
  <c r="T273" i="1"/>
  <c r="T276" i="1"/>
  <c r="O273" i="1"/>
  <c r="O277" i="1"/>
  <c r="O272" i="1"/>
  <c r="O276" i="1"/>
  <c r="Q271" i="1"/>
  <c r="R271" i="1" s="1"/>
  <c r="R270" i="1"/>
  <c r="Q266" i="1"/>
  <c r="AG141" i="1"/>
  <c r="AG145" i="1"/>
  <c r="P144" i="1"/>
  <c r="P139" i="1"/>
  <c r="P141" i="1" s="1"/>
  <c r="P145" i="1"/>
  <c r="T141" i="1"/>
  <c r="T144" i="1"/>
  <c r="T145" i="1"/>
  <c r="AV245" i="1"/>
  <c r="AK266" i="1"/>
  <c r="P142" i="1"/>
  <c r="P140" i="1"/>
  <c r="AB277" i="1"/>
  <c r="AB271" i="1"/>
  <c r="AB273" i="1"/>
  <c r="W273" i="1"/>
  <c r="W277" i="1"/>
  <c r="Y277" i="1"/>
  <c r="Y271" i="1"/>
  <c r="Y273" i="1" s="1"/>
  <c r="V145" i="1"/>
  <c r="V141" i="1"/>
  <c r="Z145" i="1"/>
  <c r="Z139" i="1"/>
  <c r="Z141" i="1" s="1"/>
  <c r="AB139" i="1"/>
  <c r="AB141" i="1" s="1"/>
  <c r="AB145" i="1"/>
  <c r="P276" i="1"/>
  <c r="P272" i="1"/>
  <c r="P274" i="1"/>
  <c r="AT134" i="1"/>
  <c r="AI133" i="1"/>
  <c r="AI135" i="1"/>
  <c r="AE273" i="1"/>
  <c r="AE277" i="1"/>
  <c r="AG273" i="1"/>
  <c r="AG277" i="1"/>
  <c r="AR277" i="1" s="1"/>
  <c r="Q141" i="1"/>
  <c r="Q144" i="1"/>
  <c r="Q145" i="1"/>
  <c r="Q139" i="1"/>
  <c r="R138" i="1"/>
  <c r="AH145" i="1"/>
  <c r="AS145" i="1" s="1"/>
  <c r="AH144" i="1"/>
  <c r="AH139" i="1"/>
  <c r="AH141" i="1" s="1"/>
  <c r="AH142" i="1" s="1"/>
  <c r="AM145" i="1"/>
  <c r="AM139" i="1"/>
  <c r="AM141" i="1" s="1"/>
  <c r="AM142" i="1" s="1"/>
  <c r="AM144" i="1"/>
  <c r="AJ139" i="1"/>
  <c r="AJ141" i="1" s="1"/>
  <c r="AJ142" i="1" s="1"/>
  <c r="AJ144" i="1"/>
  <c r="AJ145" i="1"/>
  <c r="AU145" i="1" s="1"/>
  <c r="AK133" i="1"/>
  <c r="AK135" i="1"/>
  <c r="AV134" i="1"/>
  <c r="AC277" i="1"/>
  <c r="AC271" i="1"/>
  <c r="AC273" i="1" s="1"/>
  <c r="AM276" i="1"/>
  <c r="AM271" i="1"/>
  <c r="AM273" i="1" s="1"/>
  <c r="AM274" i="1" s="1"/>
  <c r="AM277" i="1"/>
  <c r="Z277" i="1"/>
  <c r="Z271" i="1"/>
  <c r="Z273" i="1"/>
  <c r="AC141" i="1"/>
  <c r="AC139" i="1"/>
  <c r="AC145" i="1"/>
  <c r="W145" i="1"/>
  <c r="W141" i="1"/>
  <c r="X139" i="1"/>
  <c r="X141" i="1"/>
  <c r="X145" i="1"/>
  <c r="AS245" i="1"/>
  <c r="AH266" i="1"/>
  <c r="AT135" i="1" l="1"/>
  <c r="R144" i="1"/>
  <c r="P143" i="1"/>
  <c r="AD282" i="1"/>
  <c r="AD275" i="1"/>
  <c r="AA279" i="1"/>
  <c r="AA281" i="1" s="1"/>
  <c r="AA280" i="1"/>
  <c r="X280" i="1"/>
  <c r="X279" i="1"/>
  <c r="X281" i="1" s="1"/>
  <c r="R146" i="1"/>
  <c r="Q147" i="1"/>
  <c r="R147" i="1" s="1"/>
  <c r="Q148" i="1"/>
  <c r="AH150" i="1"/>
  <c r="AH149" i="1"/>
  <c r="AH148" i="1"/>
  <c r="AH147" i="1"/>
  <c r="AC147" i="1"/>
  <c r="AC149" i="1" s="1"/>
  <c r="AC148" i="1"/>
  <c r="AM148" i="1"/>
  <c r="AM147" i="1"/>
  <c r="AM150" i="1"/>
  <c r="AM149" i="1"/>
  <c r="U277" i="1"/>
  <c r="AI280" i="1"/>
  <c r="AI282" i="1"/>
  <c r="AI279" i="1"/>
  <c r="AI281" i="1" s="1"/>
  <c r="AD279" i="1"/>
  <c r="AD281" i="1" s="1"/>
  <c r="AJ267" i="1"/>
  <c r="AU266" i="1"/>
  <c r="AJ265" i="1"/>
  <c r="X148" i="1"/>
  <c r="X147" i="1"/>
  <c r="X149" i="1"/>
  <c r="AK148" i="1"/>
  <c r="AK147" i="1"/>
  <c r="AK149" i="1" s="1"/>
  <c r="AK150" i="1"/>
  <c r="R139" i="1"/>
  <c r="AK267" i="1"/>
  <c r="AV266" i="1"/>
  <c r="AK265" i="1"/>
  <c r="AL282" i="1"/>
  <c r="AL279" i="1"/>
  <c r="AL281" i="1" s="1"/>
  <c r="AL280" i="1"/>
  <c r="Y148" i="1"/>
  <c r="Y147" i="1"/>
  <c r="Y149" i="1"/>
  <c r="AA148" i="1"/>
  <c r="AA147" i="1"/>
  <c r="AA149" i="1"/>
  <c r="O145" i="1"/>
  <c r="AD150" i="1"/>
  <c r="AD143" i="1"/>
  <c r="AR145" i="1"/>
  <c r="Q273" i="1"/>
  <c r="AB279" i="1"/>
  <c r="AB281" i="1" s="1"/>
  <c r="AB280" i="1"/>
  <c r="Q279" i="1"/>
  <c r="R278" i="1"/>
  <c r="AF277" i="1"/>
  <c r="AQ277" i="1" s="1"/>
  <c r="AI265" i="1"/>
  <c r="AI267" i="1"/>
  <c r="AT266" i="1"/>
  <c r="AI148" i="1"/>
  <c r="AI147" i="1"/>
  <c r="AI149" i="1" s="1"/>
  <c r="AI150" i="1"/>
  <c r="V277" i="1"/>
  <c r="R140" i="1"/>
  <c r="AD145" i="1"/>
  <c r="AO145" i="1" s="1"/>
  <c r="AJ280" i="1"/>
  <c r="AJ282" i="1"/>
  <c r="AJ279" i="1"/>
  <c r="AJ281" i="1" s="1"/>
  <c r="Y280" i="1"/>
  <c r="Y281" i="1"/>
  <c r="Y279" i="1"/>
  <c r="AL148" i="1"/>
  <c r="AL147" i="1"/>
  <c r="AL150" i="1"/>
  <c r="AL149" i="1"/>
  <c r="S145" i="1"/>
  <c r="Z279" i="1"/>
  <c r="Z281" i="1" s="1"/>
  <c r="Z280" i="1"/>
  <c r="AD277" i="1"/>
  <c r="AO277" i="1" s="1"/>
  <c r="AU135" i="1"/>
  <c r="AB147" i="1"/>
  <c r="AB149" i="1"/>
  <c r="AB148" i="1"/>
  <c r="AL133" i="1"/>
  <c r="AL135" i="1"/>
  <c r="AW135" i="1" s="1"/>
  <c r="AW134" i="1"/>
  <c r="AF145" i="1"/>
  <c r="AQ145" i="1" s="1"/>
  <c r="R141" i="1"/>
  <c r="Q142" i="1"/>
  <c r="R142" i="1" s="1"/>
  <c r="Q265" i="1"/>
  <c r="R265" i="1" s="1"/>
  <c r="Q267" i="1"/>
  <c r="R266" i="1"/>
  <c r="R267" i="1" s="1"/>
  <c r="O274" i="1"/>
  <c r="O282" i="1" s="1"/>
  <c r="O280" i="1"/>
  <c r="AH265" i="1"/>
  <c r="AH267" i="1"/>
  <c r="AS266" i="1"/>
  <c r="AR266" i="1"/>
  <c r="P275" i="1"/>
  <c r="AS135" i="1"/>
  <c r="AR135" i="1"/>
  <c r="AH280" i="1"/>
  <c r="AH282" i="1"/>
  <c r="AH279" i="1"/>
  <c r="AH281" i="1" s="1"/>
  <c r="AC280" i="1"/>
  <c r="AC279" i="1"/>
  <c r="AC281" i="1" s="1"/>
  <c r="AM282" i="1"/>
  <c r="AM279" i="1"/>
  <c r="AM281" i="1"/>
  <c r="AM280" i="1"/>
  <c r="AW266" i="1"/>
  <c r="AL265" i="1"/>
  <c r="AL267" i="1"/>
  <c r="AW267" i="1" s="1"/>
  <c r="P150" i="1"/>
  <c r="P149" i="1"/>
  <c r="P148" i="1"/>
  <c r="AJ148" i="1"/>
  <c r="AJ147" i="1"/>
  <c r="AJ149" i="1" s="1"/>
  <c r="AJ150" i="1"/>
  <c r="S279" i="1"/>
  <c r="S281" i="1" s="1"/>
  <c r="AK280" i="1"/>
  <c r="AK282" i="1"/>
  <c r="AK279" i="1"/>
  <c r="AK281" i="1"/>
  <c r="P279" i="1"/>
  <c r="P281" i="1" s="1"/>
  <c r="P282" i="1"/>
  <c r="P280" i="1"/>
  <c r="AP145" i="1"/>
  <c r="Z148" i="1"/>
  <c r="Z147" i="1"/>
  <c r="Z149" i="1"/>
  <c r="S277" i="1"/>
  <c r="AN277" i="1" s="1"/>
  <c r="AN145" i="1" l="1"/>
  <c r="AU267" i="1"/>
  <c r="Q272" i="1"/>
  <c r="Q277" i="1"/>
  <c r="Q276" i="1"/>
  <c r="R276" i="1" s="1"/>
  <c r="Q274" i="1"/>
  <c r="R273" i="1"/>
  <c r="R148" i="1"/>
  <c r="AS267" i="1"/>
  <c r="AR267" i="1"/>
  <c r="AV135" i="1"/>
  <c r="AV267" i="1"/>
  <c r="R279" i="1"/>
  <c r="Q281" i="1"/>
  <c r="R281" i="1" s="1"/>
  <c r="AP277" i="1"/>
  <c r="Q149" i="1"/>
  <c r="R149" i="1" s="1"/>
  <c r="O275" i="1"/>
  <c r="Q143" i="1"/>
  <c r="AT267" i="1"/>
  <c r="Q150" i="1"/>
  <c r="R150" i="1" s="1"/>
  <c r="R145" i="1" l="1"/>
  <c r="R274" i="1"/>
  <c r="Q282" i="1"/>
  <c r="R282" i="1" s="1"/>
  <c r="Q275" i="1"/>
  <c r="R272" i="1"/>
  <c r="Q280" i="1"/>
  <c r="R280" i="1" s="1"/>
  <c r="R277" i="1" s="1"/>
</calcChain>
</file>

<file path=xl/sharedStrings.xml><?xml version="1.0" encoding="utf-8"?>
<sst xmlns="http://schemas.openxmlformats.org/spreadsheetml/2006/main" count="1250" uniqueCount="476">
  <si>
    <t>№ п/п</t>
  </si>
  <si>
    <t>Факт по данным организации</t>
  </si>
  <si>
    <t>1.1</t>
  </si>
  <si>
    <t>тыс.куб.м</t>
  </si>
  <si>
    <t>1.2</t>
  </si>
  <si>
    <t>1.3</t>
  </si>
  <si>
    <t>1.4</t>
  </si>
  <si>
    <t>1.5</t>
  </si>
  <si>
    <t>%</t>
  </si>
  <si>
    <t>1.6</t>
  </si>
  <si>
    <t>Операционные расходы</t>
  </si>
  <si>
    <t>1.3.1</t>
  </si>
  <si>
    <t>1.3.2</t>
  </si>
  <si>
    <t>Прочие расходы</t>
  </si>
  <si>
    <t>1.7</t>
  </si>
  <si>
    <t>1.7.1</t>
  </si>
  <si>
    <t>1.7.2</t>
  </si>
  <si>
    <t>1.7.3</t>
  </si>
  <si>
    <t>Административные расходы</t>
  </si>
  <si>
    <t>2</t>
  </si>
  <si>
    <t>тыс.руб.</t>
  </si>
  <si>
    <t>3</t>
  </si>
  <si>
    <t>Неподконтрольные расходы</t>
  </si>
  <si>
    <t>Расходы на оплату товаров (услуг, работ), приобретаемых у других организаций</t>
  </si>
  <si>
    <t>услуги по горячему водоснабжению</t>
  </si>
  <si>
    <t>услуги по приготовлению воды на нужды горячего водоснабжения</t>
  </si>
  <si>
    <t>услуги по транспортировке горячей воды</t>
  </si>
  <si>
    <t>услуги по водоотведению</t>
  </si>
  <si>
    <t>услуги по транспортировке сточных вод</t>
  </si>
  <si>
    <t>Плата за негативное воздействие на окружающую среду</t>
  </si>
  <si>
    <t>Земельный налог</t>
  </si>
  <si>
    <t>Транспортный налог</t>
  </si>
  <si>
    <t>Прочие налоги и сборы</t>
  </si>
  <si>
    <t>Сбытовые расходы гарантирующей организации</t>
  </si>
  <si>
    <t>Экономия расходов</t>
  </si>
  <si>
    <t>Расходы на обслуживание бесхозяйных сетей</t>
  </si>
  <si>
    <t>Расходы на компенсацию экономически обоснованных расходов</t>
  </si>
  <si>
    <t>Займы и кредиты (для метода индексации)</t>
  </si>
  <si>
    <t>4.1</t>
  </si>
  <si>
    <t>Нормативная прибыль</t>
  </si>
  <si>
    <t>5.1</t>
  </si>
  <si>
    <t>5.2</t>
  </si>
  <si>
    <t>6</t>
  </si>
  <si>
    <t>Расчетная предпринимательская прибыль гарантирующей организации</t>
  </si>
  <si>
    <t>7</t>
  </si>
  <si>
    <t>7.1</t>
  </si>
  <si>
    <t>7.2</t>
  </si>
  <si>
    <t>7.3</t>
  </si>
  <si>
    <t>7.4</t>
  </si>
  <si>
    <t>7.5</t>
  </si>
  <si>
    <t>7.6</t>
  </si>
  <si>
    <t>7.7</t>
  </si>
  <si>
    <t>8</t>
  </si>
  <si>
    <t>9</t>
  </si>
  <si>
    <t>1.2.1</t>
  </si>
  <si>
    <t>1.2.2</t>
  </si>
  <si>
    <t>7.8</t>
  </si>
  <si>
    <t>18. Расчет тарифа методом индексации</t>
  </si>
  <si>
    <t>Наименование показателя</t>
  </si>
  <si>
    <t>Единица измерения</t>
  </si>
  <si>
    <t>Указание на подтверждающие документы / URL-ссылка на копии подтверждающих документов</t>
  </si>
  <si>
    <t>Ссылка на правовую норму (основание для принятия показателя в расчет тарифа)</t>
  </si>
  <si>
    <t>Обоснование причин, на основании которых принято решение об исключении из расчета тарифов экономически не обоснованных расходов, учтенных регулируемой организацией в предложении об установлении тарифов</t>
  </si>
  <si>
    <t>Принято органом регулирования</t>
  </si>
  <si>
    <t>Факт, принятый органом регулирования</t>
  </si>
  <si>
    <t>отклонение факта по данным организации к факту принятому органом регулирования</t>
  </si>
  <si>
    <t>Предложение организации</t>
  </si>
  <si>
    <t>Сравнительный анализ динамики НВВ, в том числе расходов по отдельным статьям (группам расходов), прибыли и их величины по отношению к предыдущим периодам регулирования, %</t>
  </si>
  <si>
    <t>L1</t>
  </si>
  <si>
    <t>1</t>
  </si>
  <si>
    <t>https://data-platform.ru/lk/files/Files/HiDzdd/9a2f094d-0e33-4f71-9ac5-f1aeb33209fa</t>
  </si>
  <si>
    <t>L1_1</t>
  </si>
  <si>
    <t>коэффициент индекса операционных расходов</t>
  </si>
  <si>
    <t>L1_2</t>
  </si>
  <si>
    <t>Производственные расходы:</t>
  </si>
  <si>
    <t>L1_2_1</t>
  </si>
  <si>
    <t>расходы на приобретение сырья и материалов и их хранение, в том числе:</t>
  </si>
  <si>
    <t>https://data-platform.ru/lk/files/Files/HiDzdd/d8131886-2252-4742-8c77-3fe7f6823793</t>
  </si>
  <si>
    <t>L1_2_1_1</t>
  </si>
  <si>
    <t>1.2.1.1</t>
  </si>
  <si>
    <t>горюче-смазочные материалы</t>
  </si>
  <si>
    <t>L1_2_1_2</t>
  </si>
  <si>
    <t>1.2.1.2</t>
  </si>
  <si>
    <t>материалы и малоценные основные средства</t>
  </si>
  <si>
    <t>L1_2_2</t>
  </si>
  <si>
    <t>расходы на оплату регулируемыми организациями выполняемых сторонними организациями работ и (или) услуг</t>
  </si>
  <si>
    <t>L1_2_3</t>
  </si>
  <si>
    <t>1.2.3</t>
  </si>
  <si>
    <t>расходы на оплату труда и страховые взносы на обязательное социальное страхование основного производственного персонала, в том числе:</t>
  </si>
  <si>
    <t>https://data-platform.ru/lk/files/Files/HiDzdd/a64ecb2f-0f0b-4c9b-83c6-244b96380806</t>
  </si>
  <si>
    <t>ПП</t>
  </si>
  <si>
    <t>L1_2_3_1</t>
  </si>
  <si>
    <t>1.2.3.1</t>
  </si>
  <si>
    <t>расходы на оплату труда основного производственного персонала</t>
  </si>
  <si>
    <t>СОЦ_ПП</t>
  </si>
  <si>
    <t>L1_2_3_2</t>
  </si>
  <si>
    <t>1.2.3.2</t>
  </si>
  <si>
    <t>страховые взносы на обязательное социальное страхование основного производственного персонала</t>
  </si>
  <si>
    <t>L1_2_4</t>
  </si>
  <si>
    <t>1.2.4</t>
  </si>
  <si>
    <t>общехозяйственные расходы</t>
  </si>
  <si>
    <t>L1_2_5</t>
  </si>
  <si>
    <t>1.2.5</t>
  </si>
  <si>
    <t>прочие производственные расходы</t>
  </si>
  <si>
    <t>L1_2_5_1</t>
  </si>
  <si>
    <t>1.2.5.1</t>
  </si>
  <si>
    <t>амортизация автотранспорта</t>
  </si>
  <si>
    <t>L1_2_5_2</t>
  </si>
  <si>
    <t>1.2.5.2</t>
  </si>
  <si>
    <t>расходы на обезвоживание, обезвреживание и захоронение осадка сточных вод</t>
  </si>
  <si>
    <t>L1_2_5_3</t>
  </si>
  <si>
    <t>1.2.5.3</t>
  </si>
  <si>
    <t>расходы на приобретение (использование) вспомогательных материалов, запасных частей</t>
  </si>
  <si>
    <t>L1_2_5_4</t>
  </si>
  <si>
    <t>1.2.5.4</t>
  </si>
  <si>
    <t>расходы на эксплуатацию, техническое обслуживание и ремонт автотранспорта</t>
  </si>
  <si>
    <t>L1_2_5_5</t>
  </si>
  <si>
    <t>1.2.5.5</t>
  </si>
  <si>
    <t>расходы на осуществление производственного контроля качества воды и производственного контроля состава и свойств сточных вод расходы на осуществление производственного контроля качества воды и производственного контроля состава и свойств сточных вод</t>
  </si>
  <si>
    <t>https://data-platform.ru/lk/files/Files/HiDzdd/9be11593-33fb-4073-9275-b175641e4f2d</t>
  </si>
  <si>
    <t>L1_2_5_6</t>
  </si>
  <si>
    <t>1.2.5.6</t>
  </si>
  <si>
    <t>расходы на аварийно-диспетчерское обслуживание</t>
  </si>
  <si>
    <t>L1_2_5_7</t>
  </si>
  <si>
    <t>1.2.5.7</t>
  </si>
  <si>
    <t>иные производственные расходы</t>
  </si>
  <si>
    <t>L1_3</t>
  </si>
  <si>
    <t>Ремонтные расходы:</t>
  </si>
  <si>
    <t>L1_3_1</t>
  </si>
  <si>
    <t>расходы на текущий ремонт централизованных систем водоснабжения и (или) водоотведения либо объектов, входящих в состав таких систем</t>
  </si>
  <si>
    <t>L1_3_2</t>
  </si>
  <si>
    <t>расходы на капитальный ремонт централизованных систем водоснабжения и (или) водоотведения либо объектов, входящих в состав таких систем</t>
  </si>
  <si>
    <t>L1_3_3</t>
  </si>
  <si>
    <t>1.3.3</t>
  </si>
  <si>
    <t>расходы на оплату труда и страховые взносы на обязательное социальное страхование ремонтного персонала, в том числе:</t>
  </si>
  <si>
    <t>РП</t>
  </si>
  <si>
    <t>L1_3_3_1</t>
  </si>
  <si>
    <t>1.3.3.1</t>
  </si>
  <si>
    <t>расходы на оплату труда ремонтного персонала</t>
  </si>
  <si>
    <t>СОЦ_РП</t>
  </si>
  <si>
    <t>L1_3_3_2</t>
  </si>
  <si>
    <t>1.3.3.2</t>
  </si>
  <si>
    <t>страховые взносы на обязательное социальное страхование ремонтного персонала</t>
  </si>
  <si>
    <t>L1_4</t>
  </si>
  <si>
    <t>https://data-platform.ru/lk/files/Files/HiDzdd/eda7a1ee-c253-44f2-a624-5a327e2b24f2</t>
  </si>
  <si>
    <t>p3</t>
  </si>
  <si>
    <t>L1_4_1</t>
  </si>
  <si>
    <t>1.4.1</t>
  </si>
  <si>
    <t>расходы на оплату работ и услуг, выполняемых сторонними организациями, в том числе:</t>
  </si>
  <si>
    <t>p3_1</t>
  </si>
  <si>
    <t>L1_4_1_1</t>
  </si>
  <si>
    <t>1.4.1.1</t>
  </si>
  <si>
    <t>услуги связи и интернет</t>
  </si>
  <si>
    <t>p3_2</t>
  </si>
  <si>
    <t>L1_4_1_2</t>
  </si>
  <si>
    <t>1.4.1.2</t>
  </si>
  <si>
    <t>юридические услуги</t>
  </si>
  <si>
    <t>p3_3</t>
  </si>
  <si>
    <t>L1_4_1_3</t>
  </si>
  <si>
    <t>1.4.1.3</t>
  </si>
  <si>
    <t>аудиторские услуги</t>
  </si>
  <si>
    <t>p3_4</t>
  </si>
  <si>
    <t>L1_4_1_4</t>
  </si>
  <si>
    <t>1.4.1.4</t>
  </si>
  <si>
    <t>консультационные услуги</t>
  </si>
  <si>
    <t>p3_5</t>
  </si>
  <si>
    <t>L1_4_1_5</t>
  </si>
  <si>
    <t>1.4.1.5</t>
  </si>
  <si>
    <t>услуги по вневедомственной охране объектов и территорий</t>
  </si>
  <si>
    <t>p3_6</t>
  </si>
  <si>
    <t>L1_4_1_6</t>
  </si>
  <si>
    <t>1.4.1.6</t>
  </si>
  <si>
    <t>информационные услуги</t>
  </si>
  <si>
    <t>p3_7</t>
  </si>
  <si>
    <t>L1_4_1_7</t>
  </si>
  <si>
    <t>1.4.1.7</t>
  </si>
  <si>
    <t>иные работы и (или) услуги</t>
  </si>
  <si>
    <t>L1_4_2</t>
  </si>
  <si>
    <t>1.4.2</t>
  </si>
  <si>
    <t>расходы на оплату труда и страховые взносы на обязательное социальное страхование административно-управленческого персонала, в том числе:</t>
  </si>
  <si>
    <t>АУП</t>
  </si>
  <si>
    <t>L1_4_2_1</t>
  </si>
  <si>
    <t>1.4.2.1</t>
  </si>
  <si>
    <t>расходы на оплату труда административно-управленческого персонала</t>
  </si>
  <si>
    <t>СОЦ_АУП</t>
  </si>
  <si>
    <t>L1_4_2_2</t>
  </si>
  <si>
    <t>1.4.2.2</t>
  </si>
  <si>
    <t>страховые взносы на обязательное социальное страхование административно-управленческого персонала</t>
  </si>
  <si>
    <t>p4</t>
  </si>
  <si>
    <t>L1_4_3</t>
  </si>
  <si>
    <t>1.4.3</t>
  </si>
  <si>
    <t>арендная плата, лизинговые платежи, не связанные с арендой (лизингом) централизованных систем водоснабжения и (или) водоотведения либо объектов, входящих в состав таких систем</t>
  </si>
  <si>
    <t>p5</t>
  </si>
  <si>
    <t>L1_4_4</t>
  </si>
  <si>
    <t>1.4.4</t>
  </si>
  <si>
    <t>служебные командировки</t>
  </si>
  <si>
    <t>p6</t>
  </si>
  <si>
    <t>L1_4_5</t>
  </si>
  <si>
    <t>1.4.5</t>
  </si>
  <si>
    <t>обучение персонала</t>
  </si>
  <si>
    <t>p7</t>
  </si>
  <si>
    <t>L1_4_6</t>
  </si>
  <si>
    <t>1.4.6</t>
  </si>
  <si>
    <t>страхование производственных объектов</t>
  </si>
  <si>
    <t>p8</t>
  </si>
  <si>
    <t>L1_4_7</t>
  </si>
  <si>
    <t>1.4.7</t>
  </si>
  <si>
    <t>прочие административные расходы</t>
  </si>
  <si>
    <t>p8_1</t>
  </si>
  <si>
    <t>L1_4_7_1</t>
  </si>
  <si>
    <t>1.4.7.1</t>
  </si>
  <si>
    <t>расходы на амортизацию непроизводственных активов</t>
  </si>
  <si>
    <t>p8_2</t>
  </si>
  <si>
    <t>L1_4_7_2</t>
  </si>
  <si>
    <t>1.4.7.2</t>
  </si>
  <si>
    <t>расходы по охране объектов и территорий</t>
  </si>
  <si>
    <t>p8_3</t>
  </si>
  <si>
    <t>L1_4_7_3</t>
  </si>
  <si>
    <t>1.4.7.3</t>
  </si>
  <si>
    <t>иные расходы</t>
  </si>
  <si>
    <t>L1_5</t>
  </si>
  <si>
    <t>Сбытовые расходы гарантирующих организаций (за исключением указанных в п.2.5)</t>
  </si>
  <si>
    <t>L1_6</t>
  </si>
  <si>
    <t>Реагенты до 2020 года</t>
  </si>
  <si>
    <t>L1_7</t>
  </si>
  <si>
    <t>Операционные расходы по концессионным соглашениям</t>
  </si>
  <si>
    <t>https://data-platform.ru/lk/files/Files/HiDzdd/8b1a61c5-2d60-4e64-b129-17e7cecd8498</t>
  </si>
  <si>
    <t>1.7.0</t>
  </si>
  <si>
    <t>О</t>
  </si>
  <si>
    <t>Медосмотр</t>
  </si>
  <si>
    <t>Поверка ЭХО-Р-02</t>
  </si>
  <si>
    <t>Инвентаризация выбросов</t>
  </si>
  <si>
    <t>1.7.4</t>
  </si>
  <si>
    <t>Слесарные работы</t>
  </si>
  <si>
    <t>1.7.5</t>
  </si>
  <si>
    <t>Токарные работы</t>
  </si>
  <si>
    <t>1.7.6</t>
  </si>
  <si>
    <t>Услуги по измерению загрязняющих веществ</t>
  </si>
  <si>
    <t>1.7.7</t>
  </si>
  <si>
    <t>1.7.8</t>
  </si>
  <si>
    <t>Услуги банка</t>
  </si>
  <si>
    <t>1.7.9</t>
  </si>
  <si>
    <t>Страхование автотранспорта</t>
  </si>
  <si>
    <t>Добавить</t>
  </si>
  <si>
    <t>L2</t>
  </si>
  <si>
    <t>L2_1</t>
  </si>
  <si>
    <t>2.1</t>
  </si>
  <si>
    <t>Затраты на тепловую энергию</t>
  </si>
  <si>
    <t>L2_1_1</t>
  </si>
  <si>
    <t>2.1.1</t>
  </si>
  <si>
    <t>расходы на тепловую энергию</t>
  </si>
  <si>
    <t>Затраты на теплоноситель</t>
  </si>
  <si>
    <t>L2_1_2</t>
  </si>
  <si>
    <t>2.1.2</t>
  </si>
  <si>
    <t>расходы на теплоноситель</t>
  </si>
  <si>
    <t>Затраты на транспортировку холодной воды</t>
  </si>
  <si>
    <t>L2_1_3</t>
  </si>
  <si>
    <t>2.1.3</t>
  </si>
  <si>
    <t>расходы на транспортировку воды</t>
  </si>
  <si>
    <t>Затраты на холодную воду</t>
  </si>
  <si>
    <t>L2_1_4</t>
  </si>
  <si>
    <t>2.1.4</t>
  </si>
  <si>
    <t>расходы на покупку воды</t>
  </si>
  <si>
    <t>Затраты на горячую воду</t>
  </si>
  <si>
    <t>L2_1_5</t>
  </si>
  <si>
    <t>2.1.5</t>
  </si>
  <si>
    <t>L2_1_6</t>
  </si>
  <si>
    <t>2.1.6</t>
  </si>
  <si>
    <t>L2_1_7</t>
  </si>
  <si>
    <t>2.1.7</t>
  </si>
  <si>
    <t>Затраты на водоотведение</t>
  </si>
  <si>
    <t>L2_1_8</t>
  </si>
  <si>
    <t>2.1.8</t>
  </si>
  <si>
    <t>Затраты на транспортировку сточных вод</t>
  </si>
  <si>
    <t>L2_1_9</t>
  </si>
  <si>
    <t>2.1.9</t>
  </si>
  <si>
    <t>Затраты на очистку сточных вод</t>
  </si>
  <si>
    <t>L2_1_10</t>
  </si>
  <si>
    <t>2.1.10</t>
  </si>
  <si>
    <t>услуги по очистке сточных вод</t>
  </si>
  <si>
    <t>L2_2</t>
  </si>
  <si>
    <t>2.2</t>
  </si>
  <si>
    <t>Расходы на реагенты</t>
  </si>
  <si>
    <t>L2_3</t>
  </si>
  <si>
    <t>2.3</t>
  </si>
  <si>
    <t>Налоги и сборы</t>
  </si>
  <si>
    <t>Налог на прибыль</t>
  </si>
  <si>
    <t>L2_3_1</t>
  </si>
  <si>
    <t>2.3.1</t>
  </si>
  <si>
    <t>налог на прибыль</t>
  </si>
  <si>
    <t>Налог на имущество</t>
  </si>
  <si>
    <t>L2_3_2</t>
  </si>
  <si>
    <t>2.3.2</t>
  </si>
  <si>
    <t>налог на имущество организаций</t>
  </si>
  <si>
    <t>L2_3_3</t>
  </si>
  <si>
    <t>2.3.3</t>
  </si>
  <si>
    <t>земельный налог и арендная плата за землю</t>
  </si>
  <si>
    <t>Водный налог</t>
  </si>
  <si>
    <t>L2_3_4</t>
  </si>
  <si>
    <t>2.3.4</t>
  </si>
  <si>
    <t>водный налог</t>
  </si>
  <si>
    <t>Плата за пользование водным объектом</t>
  </si>
  <si>
    <t>L2_3_5</t>
  </si>
  <si>
    <t>2.3.5</t>
  </si>
  <si>
    <t>плата за пользование водным объектом</t>
  </si>
  <si>
    <t>L2_3_6</t>
  </si>
  <si>
    <t>2.3.6</t>
  </si>
  <si>
    <t>транспортный налог</t>
  </si>
  <si>
    <t>L2_3_7</t>
  </si>
  <si>
    <t>2.3.7</t>
  </si>
  <si>
    <t>плата за негативное воздействие на окружающую среду</t>
  </si>
  <si>
    <t>Единый налог при упрощенной системе налогообложения</t>
  </si>
  <si>
    <t>L2_3_8</t>
  </si>
  <si>
    <t>2.3.8</t>
  </si>
  <si>
    <t>единый налог при УСН</t>
  </si>
  <si>
    <t>L2_3_9</t>
  </si>
  <si>
    <t>2.3.9</t>
  </si>
  <si>
    <t>прочие налоги и сборы</t>
  </si>
  <si>
    <t>Расходы на мероприятия по защите централизованных систем водоснабжения</t>
  </si>
  <si>
    <t>L2_4</t>
  </si>
  <si>
    <t>2.4</t>
  </si>
  <si>
    <t>Расходы на мероприятия по защите централизованных систем водоснабжения и (или) водоотведения и их отдельных объектов от угроз техногенного, природного характера и террористических актов, по предотвращению возникновения аварийных ситуаций, снижению риска и смягчению последствий чрезвычайных ситуаций (за исключением мероприятий, включенных в инвестиционную программу)</t>
  </si>
  <si>
    <t>Арендная и концессионная плата, лизинговые платежи</t>
  </si>
  <si>
    <t>L2_5</t>
  </si>
  <si>
    <t>2.5</t>
  </si>
  <si>
    <t>L2_6</t>
  </si>
  <si>
    <t>2.6</t>
  </si>
  <si>
    <t>https://data-platform.ru/lk/files/Files/HiDzdd/ddec7322-25fa-4227-8d56-6f684211a75a</t>
  </si>
  <si>
    <t>резерв по сомнительным долгам гарантирующей организации</t>
  </si>
  <si>
    <t>L2_6_1</t>
  </si>
  <si>
    <t>2.6.1</t>
  </si>
  <si>
    <t>L2_7</t>
  </si>
  <si>
    <t>2.7</t>
  </si>
  <si>
    <t>L2_8</t>
  </si>
  <si>
    <t>2.8</t>
  </si>
  <si>
    <t>L2_9</t>
  </si>
  <si>
    <t>2.9</t>
  </si>
  <si>
    <t>L2_10</t>
  </si>
  <si>
    <t>2.10</t>
  </si>
  <si>
    <t>L2_10_1</t>
  </si>
  <si>
    <t>2.10.1</t>
  </si>
  <si>
    <t>возврат займов и кредитов</t>
  </si>
  <si>
    <t>L2_10_2</t>
  </si>
  <si>
    <t>2.10.2</t>
  </si>
  <si>
    <t>проценты по займам и кредитам</t>
  </si>
  <si>
    <t>Расходы концессионера на осуществление государственного кадастрового учета</t>
  </si>
  <si>
    <t>L2_11</t>
  </si>
  <si>
    <t>2.11</t>
  </si>
  <si>
    <t>Расходы концессионера на осуществление государственного кадастрового учета и (или) государственной регистрации права собственности концедента</t>
  </si>
  <si>
    <t>ээ</t>
  </si>
  <si>
    <t>L3</t>
  </si>
  <si>
    <t>Расходы на электрическую энергию</t>
  </si>
  <si>
    <t>амортизация</t>
  </si>
  <si>
    <t>L4</t>
  </si>
  <si>
    <t>4</t>
  </si>
  <si>
    <t>Амортизация основных средств и нематериальных активов, относимых к объектам централизованной системы водоснабжения (водоотведения)</t>
  </si>
  <si>
    <t>L4_1</t>
  </si>
  <si>
    <t>в том числе инвестиционная (справочно)</t>
  </si>
  <si>
    <t>L5</t>
  </si>
  <si>
    <t>5</t>
  </si>
  <si>
    <t>L5_1</t>
  </si>
  <si>
    <t>средства на возврат инвестиционных займов</t>
  </si>
  <si>
    <t>L5_2</t>
  </si>
  <si>
    <t>средства на уплату процентов по инвестиционным займам</t>
  </si>
  <si>
    <t>L5_3</t>
  </si>
  <si>
    <t>5.3</t>
  </si>
  <si>
    <t>капитальные расходы</t>
  </si>
  <si>
    <t>иные экономически обоснованные расходы на социальные нужды</t>
  </si>
  <si>
    <t>L5_4</t>
  </si>
  <si>
    <t>5.4</t>
  </si>
  <si>
    <t>иные экономически обоснованные расходы на социальные нужды в соответствии с пунктом 86 настоящих Методических указаний</t>
  </si>
  <si>
    <t>L6</t>
  </si>
  <si>
    <t>L11</t>
  </si>
  <si>
    <t>L7_0</t>
  </si>
  <si>
    <t>Корректировка НВВ всего</t>
  </si>
  <si>
    <t>Справочно в том числе:</t>
  </si>
  <si>
    <t>L7</t>
  </si>
  <si>
    <t>Ввод объектов системы водоснабжения и (или) водоотведения в эксплуатацию и изменение утверждённой инвестиционной программы</t>
  </si>
  <si>
    <t>L8</t>
  </si>
  <si>
    <t>Степень исполнения регулируемой организацией обязательств по созданию и (или) реконструкции объектов концессионного соглашения, по эксплуатации объектов по договору аренды централизованных систем горячего водоснабжения, холодного водоснабжения и (или) водоотведения, отдельных объектов таких систем, находящихся в государственной или муниципальной собственности, по реализации инвестиционной программы, производственной программы при недостижении регулируемой организацией утверждённых плановых значений показателей надежности и качества объектов централизованных систем водоснабжения и (или) водоотведения</t>
  </si>
  <si>
    <t>L9</t>
  </si>
  <si>
    <t>Размер корректировки НВВ по результатам деятельности прошлых периодов регулирования, а также осуществляемой с целью учета отклонения фактических значений параметров расчета тарифов от значений, учтенных при установлении тарифов</t>
  </si>
  <si>
    <t>L12</t>
  </si>
  <si>
    <t>Доходы от взимания платы за нарушение нормативов по объёму и (или) составу сточных вод, за исключением направленных целевым образом на внесение платы за негативное воздействие на окружающую среду, компенсацию вреда, причиненного водному объекту, и финансирование мероприятий инвестиционной программы по строительству, реконструкции и модернизации объектов централизованной системы водоотведения (в соответствии с пунктом 26(1) Основ ценообразования в сфере водоснабжения и водоотведения)</t>
  </si>
  <si>
    <t>L13</t>
  </si>
  <si>
    <t>Доходы от взимания платы за негативное воздействие на централизован-ную систему водоотведения, за исключением направленных целевым образом на финансирование мероприятий инвестиционной и (или) производственной программы организации (в соответствии с пунктом 26(1) Основ ценообразования в сфере водоснабжения и водоотведения)</t>
  </si>
  <si>
    <t>L14</t>
  </si>
  <si>
    <t>Недополученные доходы / Выпадающие расходы</t>
  </si>
  <si>
    <t>L15</t>
  </si>
  <si>
    <t>Избыток средств, полученный за отчётные периоды регулирования</t>
  </si>
  <si>
    <t>L8_1</t>
  </si>
  <si>
    <t>L15_1</t>
  </si>
  <si>
    <t>7.7.1</t>
  </si>
  <si>
    <t>Экономически не обоснованные доходы / расходы прошлых периодов регулирования</t>
  </si>
  <si>
    <t>L8_2</t>
  </si>
  <si>
    <t>L15_2</t>
  </si>
  <si>
    <t>7.7.2</t>
  </si>
  <si>
    <t>Бюджетные субсидии, полученные на финансирование расходов, учтенных в тарифах</t>
  </si>
  <si>
    <t>L16</t>
  </si>
  <si>
    <t>Величина отклонения по результатам досудебного рассмотрения споров</t>
  </si>
  <si>
    <t>L10</t>
  </si>
  <si>
    <t>L17</t>
  </si>
  <si>
    <t>7.9</t>
  </si>
  <si>
    <t>Величина отклонения по результатам рассмотрения разногласий</t>
  </si>
  <si>
    <t>Величина сглаживания НВВ</t>
  </si>
  <si>
    <t>L10_1</t>
  </si>
  <si>
    <t>8.1</t>
  </si>
  <si>
    <t>% сглаживания НВВ</t>
  </si>
  <si>
    <t>Необходимая валовая выручка</t>
  </si>
  <si>
    <t>L18</t>
  </si>
  <si>
    <t>10</t>
  </si>
  <si>
    <t>Итого НВВ для расчёта тарифа</t>
  </si>
  <si>
    <t>L18_1</t>
  </si>
  <si>
    <t>10.1</t>
  </si>
  <si>
    <t>в части условно-переменных расходов</t>
  </si>
  <si>
    <t>L18_2</t>
  </si>
  <si>
    <t>10.2</t>
  </si>
  <si>
    <t>в части условно-постоянных расходов</t>
  </si>
  <si>
    <t>ПО.прочие</t>
  </si>
  <si>
    <t>L19</t>
  </si>
  <si>
    <t>11</t>
  </si>
  <si>
    <t>Полезный отпуск без разбивки по группам потребителей</t>
  </si>
  <si>
    <t>ПО.прочие.I</t>
  </si>
  <si>
    <t>L19_1</t>
  </si>
  <si>
    <t>11.1</t>
  </si>
  <si>
    <t>I полугодие: объём реализации</t>
  </si>
  <si>
    <t>тариф.прочие.I</t>
  </si>
  <si>
    <t>L19_2</t>
  </si>
  <si>
    <t>11.2</t>
  </si>
  <si>
    <t>I полугодие: тариф</t>
  </si>
  <si>
    <t>руб./куб.м</t>
  </si>
  <si>
    <t>ПО.прочие.II</t>
  </si>
  <si>
    <t>L19_3</t>
  </si>
  <si>
    <t>11.3</t>
  </si>
  <si>
    <t>II полугодие: объём реализации</t>
  </si>
  <si>
    <t>тариф.прочие.II</t>
  </si>
  <si>
    <t>L19_4</t>
  </si>
  <si>
    <t>11.4</t>
  </si>
  <si>
    <t>II полугодие: тариф</t>
  </si>
  <si>
    <t>L19_5</t>
  </si>
  <si>
    <t>11.5</t>
  </si>
  <si>
    <t>темп роста тарифа</t>
  </si>
  <si>
    <t>L19_6</t>
  </si>
  <si>
    <t>11.6</t>
  </si>
  <si>
    <t>средневзвешенный тариф</t>
  </si>
  <si>
    <t>L20</t>
  </si>
  <si>
    <t>12</t>
  </si>
  <si>
    <t>Итого НВВ для населения</t>
  </si>
  <si>
    <t>ПО.население</t>
  </si>
  <si>
    <t>L21</t>
  </si>
  <si>
    <t>13</t>
  </si>
  <si>
    <t>Полезный отпуск для населения:</t>
  </si>
  <si>
    <t>ПО.население.I</t>
  </si>
  <si>
    <t>L21_1</t>
  </si>
  <si>
    <t>13.1</t>
  </si>
  <si>
    <t>I полугодие: объём реализации по населению</t>
  </si>
  <si>
    <t>тариф.население.I</t>
  </si>
  <si>
    <t>L21_2</t>
  </si>
  <si>
    <t>13.2</t>
  </si>
  <si>
    <t>I полугодие: тариф для населения</t>
  </si>
  <si>
    <t>ПО.население.II</t>
  </si>
  <si>
    <t>L21_3</t>
  </si>
  <si>
    <t>13.3</t>
  </si>
  <si>
    <t>II полугодие: объём реализации по населению</t>
  </si>
  <si>
    <t>тариф.население.II</t>
  </si>
  <si>
    <t>L21_4</t>
  </si>
  <si>
    <t>13.4</t>
  </si>
  <si>
    <t>II полугодие: тариф для населения</t>
  </si>
  <si>
    <t>https://data-platform.ru/lk/files/Files/HiDzdd/d2965529-ad1a-42f3-ab33-4dd53738b300</t>
  </si>
  <si>
    <t>https://data-platform.ru/lk/files/Files/HiDzdd/efc3056b-72d9-4ddb-b231-e900930bd0b8</t>
  </si>
  <si>
    <t>https://data-platform.ru/lk/files/Files/HiDzdd/2ae58c2b-126f-40d7-9ddd-5d471f711a36</t>
  </si>
  <si>
    <t>https://data-platform.ru/lk/files/Files/HiDzdd/276b9508-89f9-408b-a661-7418cd7a5e69</t>
  </si>
  <si>
    <t>Сварочные работы</t>
  </si>
  <si>
    <t>Услуги по доставке груза</t>
  </si>
  <si>
    <t>Комментарии и обоснования к разделу</t>
  </si>
  <si>
    <t>Добавить комментарий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</si>
</sst>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#,##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ahoma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ahoma"/>
      <family val="2"/>
      <charset val="204"/>
    </font>
    <font>
      <sz val="9"/>
      <color theme="1"/>
      <name val="Tahoma"/>
      <family val="2"/>
      <charset val="204"/>
    </font>
    <font>
      <sz val="9"/>
      <name val="Tahoma"/>
      <family val="2"/>
      <charset val="204"/>
    </font>
    <font>
      <sz val="8"/>
      <name val="Tahoma"/>
      <family val="2"/>
      <charset val="204"/>
    </font>
    <font>
      <b/>
      <sz val="9"/>
      <color theme="1"/>
      <name val="Tahoma"/>
      <family val="2"/>
      <charset val="204"/>
    </font>
    <font>
      <b/>
      <sz val="8"/>
      <color theme="1"/>
      <name val="Tahoma"/>
      <family val="2"/>
      <charset val="204"/>
    </font>
    <font>
      <sz val="9"/>
      <color theme="0"/>
      <name val="Tahoma"/>
      <family val="2"/>
      <charset val="204"/>
    </font>
    <font>
      <b/>
      <sz val="9"/>
      <name val="Tahoma"/>
      <family val="2"/>
      <charset val="204"/>
    </font>
    <font>
      <sz val="8"/>
      <color rgb="FF0070C0"/>
      <name val="Tahoma"/>
      <family val="2"/>
      <charset val="204"/>
    </font>
    <font>
      <sz val="11"/>
      <color indexed="22"/>
      <name val="Wingdings 2"/>
      <family val="1"/>
      <charset val="2"/>
    </font>
    <font>
      <b/>
      <sz val="9"/>
      <color indexed="62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7EAD3"/>
        <bgColor indexed="64"/>
      </patternFill>
    </fill>
    <fill>
      <patternFill patternType="solid">
        <fgColor indexed="41"/>
        <bgColor indexed="64"/>
      </patternFill>
    </fill>
    <fill>
      <patternFill patternType="lightDown">
        <fgColor indexed="22"/>
      </patternFill>
    </fill>
    <fill>
      <patternFill patternType="solid">
        <fgColor indexed="29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0">
    <xf numFmtId="0" fontId="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98">
    <xf numFmtId="0" fontId="0" fillId="0" borderId="0" xfId="0"/>
    <xf numFmtId="0" fontId="5" fillId="0" borderId="0" xfId="4" applyFont="1" applyAlignment="1">
      <alignment vertical="center"/>
    </xf>
    <xf numFmtId="0" fontId="5" fillId="0" borderId="0" xfId="4" applyFont="1" applyAlignment="1">
      <alignment horizontal="center" vertical="center"/>
    </xf>
    <xf numFmtId="0" fontId="5" fillId="0" borderId="0" xfId="4" applyFont="1" applyAlignment="1">
      <alignment vertical="center" wrapText="1"/>
    </xf>
    <xf numFmtId="0" fontId="6" fillId="0" borderId="0" xfId="5" applyFont="1" applyAlignment="1">
      <alignment vertical="center"/>
    </xf>
    <xf numFmtId="0" fontId="6" fillId="0" borderId="0" xfId="6" applyFont="1"/>
    <xf numFmtId="0" fontId="7" fillId="0" borderId="0" xfId="4" applyFont="1" applyAlignment="1">
      <alignment horizontal="left" vertical="center"/>
    </xf>
    <xf numFmtId="0" fontId="8" fillId="0" borderId="0" xfId="7" applyFont="1" applyAlignment="1">
      <alignment vertical="center"/>
    </xf>
    <xf numFmtId="49" fontId="9" fillId="0" borderId="1" xfId="4" quotePrefix="1" applyNumberFormat="1" applyFont="1" applyBorder="1" applyAlignment="1">
      <alignment horizontal="left" vertical="center" indent="1"/>
    </xf>
    <xf numFmtId="49" fontId="10" fillId="0" borderId="1" xfId="4" applyNumberFormat="1" applyFont="1" applyBorder="1" applyAlignment="1">
      <alignment vertical="center"/>
    </xf>
    <xf numFmtId="49" fontId="10" fillId="0" borderId="0" xfId="4" applyNumberFormat="1" applyFont="1" applyAlignment="1">
      <alignment horizontal="left" vertical="center" wrapText="1" indent="4"/>
    </xf>
    <xf numFmtId="0" fontId="8" fillId="3" borderId="2" xfId="4" applyFont="1" applyFill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0" xfId="4" applyFont="1" applyAlignment="1">
      <alignment horizontal="center" vertical="center" wrapText="1"/>
    </xf>
    <xf numFmtId="0" fontId="6" fillId="0" borderId="4" xfId="5" applyFont="1" applyBorder="1" applyAlignment="1">
      <alignment horizontal="center" vertical="center" wrapText="1"/>
    </xf>
    <xf numFmtId="49" fontId="6" fillId="0" borderId="0" xfId="5" applyNumberFormat="1" applyFont="1" applyAlignment="1">
      <alignment vertical="center"/>
    </xf>
    <xf numFmtId="0" fontId="6" fillId="0" borderId="0" xfId="4" applyFont="1" applyAlignment="1">
      <alignment vertical="center"/>
    </xf>
    <xf numFmtId="0" fontId="6" fillId="0" borderId="0" xfId="5" applyFont="1"/>
    <xf numFmtId="0" fontId="11" fillId="4" borderId="5" xfId="0" applyNumberFormat="1" applyFont="1" applyFill="1" applyBorder="1" applyAlignment="1">
      <alignment horizontal="left" vertical="center"/>
    </xf>
    <xf numFmtId="0" fontId="11" fillId="4" borderId="0" xfId="0" applyNumberFormat="1" applyFont="1" applyFill="1" applyBorder="1" applyAlignment="1">
      <alignment horizontal="left" vertical="center"/>
    </xf>
    <xf numFmtId="0" fontId="6" fillId="0" borderId="0" xfId="5" applyFont="1" applyAlignment="1">
      <alignment horizontal="left" vertical="center"/>
    </xf>
    <xf numFmtId="0" fontId="10" fillId="0" borderId="0" xfId="4" applyFont="1" applyAlignment="1">
      <alignment vertical="center" wrapText="1"/>
    </xf>
    <xf numFmtId="0" fontId="5" fillId="0" borderId="0" xfId="4" applyFont="1" applyAlignment="1">
      <alignment horizontal="left" vertical="center" wrapText="1"/>
    </xf>
    <xf numFmtId="49" fontId="12" fillId="0" borderId="2" xfId="4" applyNumberFormat="1" applyFont="1" applyBorder="1" applyAlignment="1">
      <alignment horizontal="center" vertical="center" wrapText="1"/>
    </xf>
    <xf numFmtId="0" fontId="12" fillId="0" borderId="2" xfId="4" applyFont="1" applyBorder="1" applyAlignment="1">
      <alignment vertical="center" wrapText="1"/>
    </xf>
    <xf numFmtId="0" fontId="12" fillId="0" borderId="2" xfId="4" applyFont="1" applyBorder="1" applyAlignment="1">
      <alignment horizontal="center" vertical="center" wrapText="1"/>
    </xf>
    <xf numFmtId="4" fontId="9" fillId="5" borderId="2" xfId="4" applyNumberFormat="1" applyFont="1" applyFill="1" applyBorder="1" applyAlignment="1">
      <alignment horizontal="right" vertical="center"/>
    </xf>
    <xf numFmtId="4" fontId="9" fillId="6" borderId="2" xfId="4" applyNumberFormat="1" applyFont="1" applyFill="1" applyBorder="1" applyAlignment="1" applyProtection="1">
      <alignment horizontal="right" vertical="center"/>
      <protection locked="0"/>
    </xf>
    <xf numFmtId="49" fontId="6" fillId="6" borderId="3" xfId="5" applyNumberFormat="1" applyFont="1" applyFill="1" applyBorder="1" applyAlignment="1" applyProtection="1">
      <alignment horizontal="left" vertical="center" wrapText="1"/>
      <protection locked="0"/>
    </xf>
    <xf numFmtId="0" fontId="10" fillId="0" borderId="0" xfId="4" applyFont="1" applyAlignment="1">
      <alignment horizontal="center" vertical="center" wrapText="1"/>
    </xf>
    <xf numFmtId="0" fontId="5" fillId="0" borderId="0" xfId="4" applyFont="1" applyAlignment="1">
      <alignment horizontal="left" vertical="center"/>
    </xf>
    <xf numFmtId="49" fontId="6" fillId="0" borderId="2" xfId="4" applyNumberFormat="1" applyFont="1" applyBorder="1" applyAlignment="1">
      <alignment horizontal="center" vertical="center"/>
    </xf>
    <xf numFmtId="0" fontId="6" fillId="0" borderId="2" xfId="4" applyFont="1" applyBorder="1" applyAlignment="1">
      <alignment horizontal="left" vertical="center" wrapText="1" indent="1"/>
    </xf>
    <xf numFmtId="0" fontId="6" fillId="0" borderId="2" xfId="4" applyFont="1" applyBorder="1" applyAlignment="1">
      <alignment horizontal="center" vertical="center"/>
    </xf>
    <xf numFmtId="167" fontId="6" fillId="6" borderId="2" xfId="4" applyNumberFormat="1" applyFont="1" applyFill="1" applyBorder="1" applyAlignment="1" applyProtection="1">
      <alignment horizontal="right" vertical="center"/>
      <protection locked="0"/>
    </xf>
    <xf numFmtId="167" fontId="6" fillId="5" borderId="2" xfId="4" applyNumberFormat="1" applyFont="1" applyFill="1" applyBorder="1" applyAlignment="1">
      <alignment horizontal="right" vertical="center"/>
    </xf>
    <xf numFmtId="4" fontId="6" fillId="0" borderId="2" xfId="4" applyNumberFormat="1" applyFont="1" applyBorder="1" applyAlignment="1">
      <alignment horizontal="right" vertical="center"/>
    </xf>
    <xf numFmtId="0" fontId="12" fillId="0" borderId="2" xfId="4" applyFont="1" applyBorder="1" applyAlignment="1">
      <alignment horizontal="left" vertical="center" wrapText="1" indent="1"/>
    </xf>
    <xf numFmtId="4" fontId="9" fillId="0" borderId="2" xfId="4" applyNumberFormat="1" applyFont="1" applyBorder="1" applyAlignment="1">
      <alignment horizontal="right" vertical="center"/>
    </xf>
    <xf numFmtId="49" fontId="9" fillId="6" borderId="3" xfId="5" applyNumberFormat="1" applyFont="1" applyFill="1" applyBorder="1" applyAlignment="1" applyProtection="1">
      <alignment horizontal="left" vertical="center" wrapText="1"/>
      <protection locked="0"/>
    </xf>
    <xf numFmtId="0" fontId="6" fillId="0" borderId="2" xfId="4" applyFont="1" applyBorder="1" applyAlignment="1">
      <alignment horizontal="left" vertical="center" wrapText="1" indent="2"/>
    </xf>
    <xf numFmtId="0" fontId="6" fillId="0" borderId="2" xfId="4" applyFont="1" applyBorder="1" applyAlignment="1">
      <alignment horizontal="center" vertical="center" wrapText="1"/>
    </xf>
    <xf numFmtId="4" fontId="6" fillId="5" borderId="2" xfId="4" applyNumberFormat="1" applyFont="1" applyFill="1" applyBorder="1" applyAlignment="1">
      <alignment horizontal="right" vertical="center"/>
    </xf>
    <xf numFmtId="0" fontId="13" fillId="0" borderId="0" xfId="4" applyFont="1" applyAlignment="1">
      <alignment vertical="center"/>
    </xf>
    <xf numFmtId="0" fontId="0" fillId="0" borderId="2" xfId="4" applyFont="1" applyBorder="1" applyAlignment="1">
      <alignment horizontal="left" vertical="center" wrapText="1" indent="3"/>
    </xf>
    <xf numFmtId="0" fontId="0" fillId="0" borderId="2" xfId="4" applyFont="1" applyBorder="1" applyAlignment="1">
      <alignment horizontal="center" vertical="center" wrapText="1"/>
    </xf>
    <xf numFmtId="4" fontId="6" fillId="6" borderId="2" xfId="4" applyNumberFormat="1" applyFont="1" applyFill="1" applyBorder="1" applyAlignment="1" applyProtection="1">
      <alignment horizontal="right" vertical="center"/>
      <protection locked="0"/>
    </xf>
    <xf numFmtId="0" fontId="6" fillId="0" borderId="2" xfId="4" applyFont="1" applyBorder="1" applyAlignment="1">
      <alignment horizontal="left" vertical="center" wrapText="1" indent="3"/>
    </xf>
    <xf numFmtId="4" fontId="6" fillId="7" borderId="2" xfId="4" applyNumberFormat="1" applyFont="1" applyFill="1" applyBorder="1" applyAlignment="1">
      <alignment horizontal="right" vertical="center"/>
    </xf>
    <xf numFmtId="0" fontId="6" fillId="0" borderId="0" xfId="8" applyFont="1" applyAlignment="1">
      <alignment horizontal="left" vertical="center"/>
    </xf>
    <xf numFmtId="0" fontId="0" fillId="0" borderId="2" xfId="4" applyFont="1" applyBorder="1" applyAlignment="1">
      <alignment horizontal="left" vertical="center" wrapText="1" indent="2"/>
    </xf>
    <xf numFmtId="0" fontId="6" fillId="2" borderId="2" xfId="4" applyFont="1" applyFill="1" applyBorder="1" applyAlignment="1">
      <alignment horizontal="left" vertical="center" wrapText="1" indent="3"/>
    </xf>
    <xf numFmtId="0" fontId="10" fillId="0" borderId="0" xfId="4" applyFont="1" applyAlignment="1">
      <alignment vertical="center"/>
    </xf>
    <xf numFmtId="49" fontId="9" fillId="0" borderId="2" xfId="4" applyNumberFormat="1" applyFont="1" applyBorder="1" applyAlignment="1">
      <alignment horizontal="center" vertical="center"/>
    </xf>
    <xf numFmtId="0" fontId="9" fillId="0" borderId="2" xfId="4" applyFont="1" applyBorder="1" applyAlignment="1">
      <alignment horizontal="left" vertical="center" wrapText="1" indent="1"/>
    </xf>
    <xf numFmtId="0" fontId="9" fillId="0" borderId="2" xfId="4" applyFont="1" applyBorder="1" applyAlignment="1">
      <alignment horizontal="center" vertical="center"/>
    </xf>
    <xf numFmtId="4" fontId="9" fillId="7" borderId="2" xfId="4" applyNumberFormat="1" applyFont="1" applyFill="1" applyBorder="1" applyAlignment="1">
      <alignment horizontal="right" vertical="center"/>
    </xf>
    <xf numFmtId="0" fontId="1" fillId="0" borderId="0" xfId="9"/>
    <xf numFmtId="0" fontId="6" fillId="2" borderId="2" xfId="4" applyFont="1" applyFill="1" applyBorder="1" applyAlignment="1">
      <alignment horizontal="center" vertical="center"/>
    </xf>
    <xf numFmtId="49" fontId="6" fillId="0" borderId="3" xfId="5" applyNumberFormat="1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6" fillId="8" borderId="2" xfId="4" applyFont="1" applyFill="1" applyBorder="1" applyAlignment="1" applyProtection="1">
      <alignment horizontal="left" vertical="center" wrapText="1" indent="2"/>
      <protection locked="0"/>
    </xf>
    <xf numFmtId="0" fontId="2" fillId="0" borderId="0" xfId="4" applyFont="1" applyAlignment="1">
      <alignment vertical="center"/>
    </xf>
    <xf numFmtId="0" fontId="15" fillId="9" borderId="6" xfId="0" applyFont="1" applyFill="1" applyBorder="1" applyAlignment="1">
      <alignment horizontal="left" vertical="center" wrapText="1" indent="1"/>
    </xf>
    <xf numFmtId="0" fontId="15" fillId="9" borderId="7" xfId="0" applyFont="1" applyFill="1" applyBorder="1" applyAlignment="1">
      <alignment horizontal="left" vertical="center" wrapText="1" indent="2"/>
    </xf>
    <xf numFmtId="0" fontId="15" fillId="9" borderId="7" xfId="0" applyFont="1" applyFill="1" applyBorder="1" applyAlignment="1">
      <alignment horizontal="left" vertical="center" wrapText="1" indent="1"/>
    </xf>
    <xf numFmtId="0" fontId="15" fillId="9" borderId="8" xfId="0" applyFont="1" applyFill="1" applyBorder="1" applyAlignment="1">
      <alignment horizontal="left" vertical="center" wrapText="1" indent="1"/>
    </xf>
    <xf numFmtId="0" fontId="6" fillId="2" borderId="2" xfId="4" applyFont="1" applyFill="1" applyBorder="1" applyAlignment="1">
      <alignment horizontal="center" vertical="center" wrapText="1"/>
    </xf>
    <xf numFmtId="0" fontId="6" fillId="2" borderId="2" xfId="4" applyFont="1" applyFill="1" applyBorder="1" applyAlignment="1">
      <alignment horizontal="left" vertical="center" wrapText="1" indent="2"/>
    </xf>
    <xf numFmtId="0" fontId="6" fillId="2" borderId="2" xfId="4" applyFont="1" applyFill="1" applyBorder="1" applyAlignment="1">
      <alignment horizontal="left" vertical="center" wrapText="1" indent="1"/>
    </xf>
    <xf numFmtId="4" fontId="0" fillId="6" borderId="2" xfId="4" applyNumberFormat="1" applyFont="1" applyFill="1" applyBorder="1" applyAlignment="1" applyProtection="1">
      <alignment horizontal="right" vertical="center" wrapText="1"/>
      <protection locked="0"/>
    </xf>
    <xf numFmtId="0" fontId="7" fillId="0" borderId="2" xfId="4" applyFont="1" applyBorder="1" applyAlignment="1">
      <alignment horizontal="left" vertical="center" wrapText="1" indent="1"/>
    </xf>
    <xf numFmtId="0" fontId="9" fillId="0" borderId="2" xfId="4" applyFont="1" applyBorder="1" applyAlignment="1">
      <alignment vertical="center" wrapText="1"/>
    </xf>
    <xf numFmtId="0" fontId="6" fillId="0" borderId="2" xfId="4" applyFont="1" applyBorder="1" applyAlignment="1">
      <alignment horizontal="left" vertical="center" wrapText="1"/>
    </xf>
    <xf numFmtId="0" fontId="5" fillId="10" borderId="0" xfId="4" applyFont="1" applyFill="1" applyAlignment="1">
      <alignment vertical="center"/>
    </xf>
    <xf numFmtId="0" fontId="9" fillId="0" borderId="2" xfId="4" applyFont="1" applyBorder="1" applyAlignment="1">
      <alignment horizontal="left" vertical="center" wrapText="1"/>
    </xf>
    <xf numFmtId="0" fontId="0" fillId="0" borderId="2" xfId="4" applyFont="1" applyBorder="1" applyAlignment="1">
      <alignment horizontal="left" vertical="center" wrapText="1" indent="1"/>
    </xf>
    <xf numFmtId="0" fontId="0" fillId="2" borderId="2" xfId="4" applyFont="1" applyFill="1" applyBorder="1" applyAlignment="1">
      <alignment horizontal="left" vertical="center" wrapText="1" indent="2"/>
    </xf>
    <xf numFmtId="49" fontId="6" fillId="2" borderId="2" xfId="4" applyNumberFormat="1" applyFont="1" applyFill="1" applyBorder="1" applyAlignment="1">
      <alignment horizontal="center" vertical="center"/>
    </xf>
    <xf numFmtId="4" fontId="9" fillId="7" borderId="2" xfId="9" applyNumberFormat="1" applyFont="1" applyFill="1" applyBorder="1" applyAlignment="1">
      <alignment horizontal="right" vertical="center"/>
    </xf>
    <xf numFmtId="0" fontId="1" fillId="0" borderId="0" xfId="9" applyFont="1"/>
    <xf numFmtId="167" fontId="9" fillId="7" borderId="2" xfId="4" applyNumberFormat="1" applyFont="1" applyFill="1" applyBorder="1" applyAlignment="1">
      <alignment horizontal="right" vertical="center"/>
    </xf>
    <xf numFmtId="167" fontId="6" fillId="6" borderId="2" xfId="9" applyNumberFormat="1" applyFont="1" applyFill="1" applyBorder="1" applyAlignment="1" applyProtection="1">
      <alignment horizontal="right" vertical="center"/>
      <protection locked="0"/>
    </xf>
    <xf numFmtId="4" fontId="6" fillId="6" borderId="2" xfId="9" applyNumberFormat="1" applyFont="1" applyFill="1" applyBorder="1" applyAlignment="1" applyProtection="1">
      <alignment horizontal="right" vertical="center"/>
      <protection locked="0"/>
    </xf>
    <xf numFmtId="167" fontId="6" fillId="5" borderId="2" xfId="9" applyNumberFormat="1" applyFont="1" applyFill="1" applyBorder="1" applyAlignment="1">
      <alignment horizontal="right" vertical="center"/>
    </xf>
    <xf numFmtId="4" fontId="6" fillId="5" borderId="2" xfId="9" applyNumberFormat="1" applyFont="1" applyFill="1" applyBorder="1" applyAlignment="1">
      <alignment horizontal="right" vertical="center"/>
    </xf>
    <xf numFmtId="49" fontId="0" fillId="0" borderId="2" xfId="4" applyNumberFormat="1" applyFont="1" applyBorder="1" applyAlignment="1">
      <alignment horizontal="center" vertical="center"/>
    </xf>
    <xf numFmtId="0" fontId="0" fillId="0" borderId="2" xfId="4" applyFont="1" applyBorder="1" applyAlignment="1">
      <alignment horizontal="center" vertical="center"/>
    </xf>
    <xf numFmtId="0" fontId="7" fillId="0" borderId="2" xfId="4" applyFont="1" applyBorder="1" applyAlignment="1">
      <alignment horizontal="center" vertical="center" wrapText="1"/>
    </xf>
    <xf numFmtId="49" fontId="7" fillId="6" borderId="2" xfId="4" applyNumberFormat="1" applyFont="1" applyFill="1" applyBorder="1" applyAlignment="1" applyProtection="1">
      <alignment horizontal="left" vertical="top" wrapText="1"/>
      <protection locked="0"/>
    </xf>
    <xf numFmtId="49" fontId="7" fillId="11" borderId="2" xfId="4" applyNumberFormat="1" applyFont="1" applyFill="1" applyBorder="1" applyAlignment="1">
      <alignment horizontal="left" vertical="top" wrapText="1"/>
    </xf>
    <xf numFmtId="0" fontId="15" fillId="9" borderId="6" xfId="0" applyFont="1" applyFill="1" applyBorder="1" applyAlignment="1">
      <alignment vertical="center"/>
    </xf>
    <xf numFmtId="0" fontId="15" fillId="9" borderId="7" xfId="0" applyFont="1" applyFill="1" applyBorder="1" applyAlignment="1">
      <alignment vertical="center"/>
    </xf>
    <xf numFmtId="0" fontId="6" fillId="9" borderId="7" xfId="5" applyFont="1" applyFill="1" applyBorder="1" applyAlignment="1">
      <alignment vertical="center" wrapText="1"/>
    </xf>
    <xf numFmtId="0" fontId="6" fillId="9" borderId="8" xfId="5" applyFont="1" applyFill="1" applyBorder="1" applyAlignment="1">
      <alignment vertical="center" wrapText="1"/>
    </xf>
  </cellXfs>
  <cellStyles count="10">
    <cellStyle name="Обычный" xfId="0" builtinId="0"/>
    <cellStyle name="Обычный 11 4 3 3 2 3 3" xfId="4" xr:uid="{60ACB64C-8F5B-43F1-B1D6-17353A3AFDDF}"/>
    <cellStyle name="Обычный 11 4 3 3 2 3 3 2" xfId="9" xr:uid="{A07E15F4-9DA3-49C7-B9A4-2E20177AF79D}"/>
    <cellStyle name="Обычный 12" xfId="3" xr:uid="{8AEC9E7F-0AA1-4D31-A06C-257179B69300}"/>
    <cellStyle name="Обычный 12 3 2 2 3" xfId="5" xr:uid="{ED1A5EEF-AFB9-479A-B1C9-373EB17A4089}"/>
    <cellStyle name="Обычный 2 15" xfId="7" xr:uid="{B241ADDB-1EE8-44A4-9807-678F99D05B10}"/>
    <cellStyle name="Обычный 2 2" xfId="6" xr:uid="{24321213-521B-43EA-B64E-58BD0DCF9664}"/>
    <cellStyle name="Обычный 4 2" xfId="8" xr:uid="{ED78EC8A-4826-40E4-990B-547C8ABA18F1}"/>
    <cellStyle name="Процентный 2" xfId="1" xr:uid="{AE688B72-3FD2-4CF4-9737-E9F9DA164DC9}"/>
    <cellStyle name="Процентный 5" xfId="2" xr:uid="{46CCA26A-460C-4372-93B4-EFC1923B688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28575</xdr:colOff>
      <xdr:row>10</xdr:row>
      <xdr:rowOff>28575</xdr:rowOff>
    </xdr:from>
    <xdr:to>
      <xdr:col>11</xdr:col>
      <xdr:colOff>62576</xdr:colOff>
      <xdr:row>11</xdr:row>
      <xdr:rowOff>122900</xdr:rowOff>
    </xdr:to>
    <xdr:pic macro="[2]!modList00.FREEZE_PANES">
      <xdr:nvPicPr>
        <xdr:cNvPr id="2" name="FREEZE_PANES_O16" descr="Без имени-1">
          <a:extLst>
            <a:ext uri="{FF2B5EF4-FFF2-40B4-BE49-F238E27FC236}">
              <a16:creationId xmlns:a16="http://schemas.microsoft.com/office/drawing/2014/main" id="{C36F7593-12F8-4CD3-8254-8576B056D1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288001" cy="28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0;&#1053;&#1053;&#1040;%20&#1057;&#1045;&#1056;&#1043;&#1045;&#1045;&#1042;&#1053;&#1040;\&#1058;&#1040;&#1056;&#1048;&#1060;&#1067;\2025%20&#1075;&#1086;&#1076;\&#1052;&#1040;&#1058;&#1045;&#1056;&#1048;&#1040;&#1051;&#1067;\&#1050;&#1086;&#1087;&#1080;&#1103;%20&#1056;&#1072;&#1089;&#1095;&#1077;&#1090;%20&#1082;&#1086;&#1088;&#1088;%202025%20&#1042;&#1054;&#1044;&#1040;!!!!!!!!!!!!!!!!!!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7;&#1088;&#1077;&#1083;&#1103;&#1082;&#1086;&#1074;&#1072;\&#1084;&#1086;&#1080;%20&#1088;&#1072;&#1081;&#1086;&#1085;&#1099;\&#1064;&#1072;&#1073;&#1072;&#1083;&#1080;&#1085;&#1089;&#1082;&#1080;&#1081;\&#1054;&#1054;&#1054;%20&#1064;&#1072;&#1073;&#1072;&#1083;&#1080;&#1085;&#1089;&#1082;&#1086;&#1077;%20&#1046;&#1050;&#1061;\&#1085;&#1072;%202025\&#1054;&#1054;&#1054;%20_&#1064;&#1072;&#1073;&#1072;&#1083;&#1080;&#1085;&#1089;&#1082;&#1086;&#1077;%20&#1046;&#1050;&#1061;%20EXPERT.VSVO.INDEX.CORR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"/>
      <sheetName val="Расчет тарифа"/>
      <sheetName val="Расчет тарифа методом ЭОЗ"/>
      <sheetName val="Корректировка тарифа "/>
      <sheetName val="Неподконтрольные расходы"/>
      <sheetName val="Корректировка НВВ"/>
      <sheetName val="Расходы на энергоресурсы и ХВС"/>
      <sheetName val="Амортизация"/>
      <sheetName val="Арендные и лизинговые платежи"/>
      <sheetName val="Налоги и сборы"/>
      <sheetName val="Прибыль"/>
      <sheetName val="et_union"/>
      <sheetName val="AllSheetsInThisWorkbook"/>
      <sheetName val="REESTR_ORG"/>
      <sheetName val="REESTR_FILTERED"/>
      <sheetName val="REESTR_MO"/>
      <sheetName val="TEHSHEET"/>
      <sheetName val="modfrmReestr"/>
      <sheetName val="modCommandButton"/>
      <sheetName val="modServiceModule"/>
      <sheetName val="modReestr"/>
      <sheetName val="modProv"/>
      <sheetName val="modHyp"/>
      <sheetName val="modChange"/>
      <sheetName val="modInfo"/>
      <sheetName val="Лист1"/>
      <sheetName val="Лист2"/>
      <sheetName val="Проверка"/>
      <sheetName val="Динамика V"/>
      <sheetName val="ОПЕРАЦИОНКА"/>
    </sheetNames>
    <sheetDataSet>
      <sheetData sheetId="0" refreshError="1">
        <row r="4">
          <cell r="F4" t="str">
            <v>питьевую воду (питьевое водоснабжение)</v>
          </cell>
        </row>
        <row r="9">
          <cell r="F9">
            <v>2025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00"/>
      <sheetName val="modProvGeneralProc"/>
      <sheetName val="modList02"/>
      <sheetName val="modfrmReestrSource"/>
      <sheetName val="modHTTP"/>
      <sheetName val="modPreload"/>
      <sheetName val="modReestr"/>
      <sheetName val="modProv"/>
      <sheetName val="modfrmRegion"/>
      <sheetName val="Инструкция"/>
      <sheetName val="Лог обновления"/>
      <sheetName val="Пояснения"/>
      <sheetName val="Список листов"/>
      <sheetName val="Общие сведения"/>
      <sheetName val="Список территорий"/>
      <sheetName val="Список объектов"/>
      <sheetName val="Сценарии"/>
      <sheetName val="Баланс"/>
      <sheetName val="Реагенты"/>
      <sheetName val="ЭЭ"/>
      <sheetName val="Амортизация"/>
      <sheetName val="Аренда"/>
      <sheetName val="Покупка"/>
      <sheetName val="Налоги"/>
      <sheetName val="ИП + источники"/>
      <sheetName val="Экономия_корр"/>
      <sheetName val="Плата за негативное возд"/>
      <sheetName val="Корректировка НВВ"/>
      <sheetName val="Калькуляция"/>
      <sheetName val="et_union"/>
      <sheetName val="ТМ"/>
      <sheetName val="ДПР"/>
      <sheetName val="ДПР (концессии)"/>
      <sheetName val="TEHSHEET"/>
      <sheetName val="Комментарии"/>
      <sheetName val="Проверка"/>
      <sheetName val="REESTR_MO"/>
      <sheetName val="REESTR_ORG"/>
      <sheetName val="REESTR_TARIFF"/>
      <sheetName val="REESTR_OBJECT"/>
      <sheetName val="modfrmDPR"/>
      <sheetName val="modfrmSelectTemplate"/>
      <sheetName val="DICTIONARIES"/>
      <sheetName val="modfrmSelectTariff"/>
      <sheetName val="modCheckCyan"/>
      <sheetName val="modfrmActivity"/>
      <sheetName val="modfrmCheckUpdates"/>
      <sheetName val="modUpdTemplMain"/>
      <sheetName val="modThisWorkbook"/>
      <sheetName val="modInstruction"/>
      <sheetName val="AllSheetsInThisWorkbook"/>
      <sheetName val="modHyp"/>
      <sheetName val="modfrmReestr"/>
      <sheetName val="modList01"/>
      <sheetName val="modList05"/>
      <sheetName val="modList06"/>
      <sheetName val="modList09"/>
      <sheetName val="modList10"/>
      <sheetName val="modList11"/>
      <sheetName val="modList16"/>
      <sheetName val="modList18"/>
      <sheetName val="modList15"/>
      <sheetName val="modList17"/>
    </sheetNames>
    <definedNames>
      <definedName name="modList00.FREEZE_PAN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8">
          <cell r="H8">
            <v>2025</v>
          </cell>
        </row>
        <row r="9">
          <cell r="J9">
            <v>2025</v>
          </cell>
        </row>
        <row r="17">
          <cell r="O17" t="str">
            <v>Кировская область / 2025 / ООО "Шабалинское ЖКХ" (ИНН:4337004987, КПП:433701001) / ДПР: 2024-2028</v>
          </cell>
        </row>
        <row r="41">
          <cell r="H41" t="str">
            <v>нет</v>
          </cell>
        </row>
        <row r="121">
          <cell r="D121" t="str">
            <v>0</v>
          </cell>
        </row>
        <row r="122">
          <cell r="D122" t="str">
            <v>1</v>
          </cell>
          <cell r="H122" t="str">
            <v>Водоотведение</v>
          </cell>
          <cell r="J122" t="str">
            <v>Тариф 1 (Водоотведение) - тариф на водоотведение</v>
          </cell>
          <cell r="N122" t="str">
            <v>одноставочный</v>
          </cell>
        </row>
        <row r="123">
          <cell r="H123" t="str">
            <v>ВО.43.28263344.0002</v>
          </cell>
        </row>
        <row r="124">
          <cell r="H124" t="str">
            <v>тариф на водоотведение</v>
          </cell>
        </row>
        <row r="125">
          <cell r="H125" t="str">
            <v>одноставочный</v>
          </cell>
        </row>
        <row r="126">
          <cell r="H126" t="str">
            <v>Приём сточных вод :: Транспортировка сточных вод</v>
          </cell>
        </row>
        <row r="127">
          <cell r="H127" t="str">
            <v>без дифференциации</v>
          </cell>
        </row>
        <row r="129">
          <cell r="H129">
            <v>1</v>
          </cell>
        </row>
        <row r="130">
          <cell r="H130">
            <v>45408</v>
          </cell>
        </row>
        <row r="131">
          <cell r="H131" t="str">
            <v>https://data-platform.ru/lk/files/Files/HiDzdd/3b2584bb-d3ef-4271-b5e2-6af8c96a3af3</v>
          </cell>
        </row>
        <row r="132">
          <cell r="H132" t="str">
            <v>индексации (корректировка)</v>
          </cell>
        </row>
        <row r="133">
          <cell r="H133">
            <v>2024</v>
          </cell>
        </row>
        <row r="134">
          <cell r="H134">
            <v>5</v>
          </cell>
        </row>
        <row r="135">
          <cell r="D135" t="str">
            <v>2</v>
          </cell>
          <cell r="H135" t="str">
            <v>Водоснабжение</v>
          </cell>
          <cell r="J135" t="str">
            <v>Тариф 2 (Водоснабжение) - тариф на питьевую воду</v>
          </cell>
          <cell r="N135" t="str">
            <v>одноставочный</v>
          </cell>
        </row>
        <row r="136">
          <cell r="H136" t="str">
            <v>ХВС.43.28263344.0002</v>
          </cell>
        </row>
        <row r="137">
          <cell r="H137" t="str">
            <v>тариф на питьевую воду</v>
          </cell>
        </row>
        <row r="138">
          <cell r="H138" t="str">
            <v>одноставочный</v>
          </cell>
        </row>
        <row r="139">
          <cell r="H139" t="str">
            <v>Производство (подъём / добыча) воды :: Транспортировка воды :: Сбыт (распределение) воды</v>
          </cell>
        </row>
        <row r="140">
          <cell r="H140" t="str">
            <v>питьевая вода</v>
          </cell>
        </row>
        <row r="142">
          <cell r="H142">
            <v>1</v>
          </cell>
        </row>
        <row r="143">
          <cell r="H143">
            <v>45408</v>
          </cell>
        </row>
        <row r="144">
          <cell r="H144" t="str">
            <v>https://data-platform.ru/lk/files/Files/HiDzdd/97c278d3-b763-4be9-99ef-22ba626c75a4</v>
          </cell>
        </row>
        <row r="145">
          <cell r="H145" t="str">
            <v>индексации (корректировка)</v>
          </cell>
        </row>
        <row r="146">
          <cell r="H146">
            <v>2024</v>
          </cell>
        </row>
        <row r="147">
          <cell r="H147">
            <v>5</v>
          </cell>
        </row>
      </sheetData>
      <sheetData sheetId="14"/>
      <sheetData sheetId="15"/>
      <sheetData sheetId="16">
        <row r="3">
          <cell r="O3" t="str">
            <v>2023Принято органом регулирования</v>
          </cell>
          <cell r="P3" t="str">
            <v>2023Факт по данным организации</v>
          </cell>
          <cell r="Q3" t="str">
            <v>2023Факт, принятый органом регулирования</v>
          </cell>
          <cell r="R3" t="str">
            <v>2023Комментарии</v>
          </cell>
          <cell r="S3" t="str">
            <v>2024Принято органом регулирования</v>
          </cell>
          <cell r="T3" t="str">
            <v>2025Предложение организации</v>
          </cell>
          <cell r="U3" t="str">
            <v>2025Принято органом регулирования</v>
          </cell>
          <cell r="V3" t="str">
            <v>2025% роста / снижения</v>
          </cell>
          <cell r="W3" t="str">
            <v>2025Отклонение (принято органом регулирования - заявлено организацией)</v>
          </cell>
          <cell r="X3" t="str">
            <v>2025Комментарии</v>
          </cell>
          <cell r="Y3" t="str">
            <v>2026Предложение организации</v>
          </cell>
          <cell r="Z3" t="str">
            <v>2026Принято органом регулирования</v>
          </cell>
          <cell r="AA3" t="str">
            <v>2027Предложение организации</v>
          </cell>
          <cell r="AB3" t="str">
            <v>2027Принято органом регулирования</v>
          </cell>
          <cell r="AC3" t="str">
            <v>2028Предложение организации</v>
          </cell>
          <cell r="AD3" t="str">
            <v>2028Принято органом регулирования</v>
          </cell>
          <cell r="AE3" t="str">
            <v>2029Предложение организации</v>
          </cell>
          <cell r="AF3" t="str">
            <v>2029Принято органом регулирования</v>
          </cell>
          <cell r="AG3" t="str">
            <v>2030Предложение организации</v>
          </cell>
          <cell r="AH3" t="str">
            <v>2030Принято органом регулирования</v>
          </cell>
          <cell r="AI3" t="str">
            <v>2031Предложение организации</v>
          </cell>
          <cell r="AJ3" t="str">
            <v>2031Принято органом регулирования</v>
          </cell>
          <cell r="AK3" t="str">
            <v>2032Предложение организации</v>
          </cell>
          <cell r="AL3" t="str">
            <v>2032Принято органом регулирования</v>
          </cell>
          <cell r="AM3" t="str">
            <v>2033Предложение организации</v>
          </cell>
          <cell r="AN3" t="str">
            <v>2033Принято органом регулирования</v>
          </cell>
          <cell r="AO3" t="str">
            <v>2034Предложение организации</v>
          </cell>
          <cell r="AP3" t="str">
            <v>2034Принято органом регулирования</v>
          </cell>
        </row>
        <row r="15">
          <cell r="A15" t="str">
            <v>t</v>
          </cell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Комментарии</v>
          </cell>
          <cell r="S15" t="str">
            <v>Принято органом регулирования</v>
          </cell>
          <cell r="T15" t="str">
            <v>Предложение организации</v>
          </cell>
          <cell r="U15" t="str">
            <v>Принято органом регулирования</v>
          </cell>
          <cell r="V15" t="str">
            <v>% роста / снижения</v>
          </cell>
          <cell r="W15" t="str">
            <v>Отклонение (принято органом регулирования - заявлено организацией)</v>
          </cell>
          <cell r="X15" t="str">
            <v>Комментарии</v>
          </cell>
          <cell r="Y15" t="str">
            <v>Предложение организации</v>
          </cell>
          <cell r="Z15" t="str">
            <v>Принято органом регулирования</v>
          </cell>
          <cell r="AA15" t="str">
            <v>Предложение организации</v>
          </cell>
          <cell r="AB15" t="str">
            <v>Принято органом регулирования</v>
          </cell>
          <cell r="AC15" t="str">
            <v>Предложение организации</v>
          </cell>
          <cell r="AD15" t="str">
            <v>Принято органом регулирования</v>
          </cell>
          <cell r="AE15" t="str">
            <v>Предложение организации</v>
          </cell>
          <cell r="AF15" t="str">
            <v>Принято органом регулирования</v>
          </cell>
          <cell r="AG15" t="str">
            <v>Предложение организации</v>
          </cell>
          <cell r="AH15" t="str">
            <v>Принято органом регулирования</v>
          </cell>
          <cell r="AI15" t="str">
            <v>Предложение организации</v>
          </cell>
          <cell r="AJ15" t="str">
            <v>Принято органом регулирования</v>
          </cell>
          <cell r="AK15" t="str">
            <v>Предложение организации</v>
          </cell>
          <cell r="AL15" t="str">
            <v>Принято органом регулирования</v>
          </cell>
          <cell r="AM15" t="str">
            <v>Предложение организации</v>
          </cell>
          <cell r="AN15" t="str">
            <v>Принято органом регулирования</v>
          </cell>
          <cell r="AO15" t="str">
            <v>Предложение организации</v>
          </cell>
          <cell r="AP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B17" t="str">
            <v>ИОР</v>
          </cell>
          <cell r="S17">
            <v>1</v>
          </cell>
          <cell r="T17">
            <v>1</v>
          </cell>
          <cell r="U17">
            <v>1</v>
          </cell>
          <cell r="Y17">
            <v>1</v>
          </cell>
          <cell r="Z17">
            <v>1</v>
          </cell>
          <cell r="AA17">
            <v>1</v>
          </cell>
          <cell r="AB17">
            <v>1</v>
          </cell>
          <cell r="AC17">
            <v>1</v>
          </cell>
          <cell r="AD17">
            <v>1</v>
          </cell>
          <cell r="AE17">
            <v>1</v>
          </cell>
          <cell r="AF17">
            <v>1</v>
          </cell>
          <cell r="AG17">
            <v>1</v>
          </cell>
          <cell r="AH17">
            <v>1</v>
          </cell>
          <cell r="AI17">
            <v>1</v>
          </cell>
          <cell r="AJ17">
            <v>1</v>
          </cell>
          <cell r="AK17">
            <v>1</v>
          </cell>
          <cell r="AL17">
            <v>1</v>
          </cell>
          <cell r="AM17">
            <v>1</v>
          </cell>
          <cell r="AN17">
            <v>1</v>
          </cell>
          <cell r="AO17">
            <v>1</v>
          </cell>
          <cell r="AP17">
            <v>1</v>
          </cell>
        </row>
        <row r="18">
          <cell r="A18" t="str">
            <v>1</v>
          </cell>
          <cell r="B18" t="str">
            <v>ИЭР</v>
          </cell>
          <cell r="V18">
            <v>0</v>
          </cell>
          <cell r="W18">
            <v>0</v>
          </cell>
        </row>
        <row r="19">
          <cell r="A19" t="str">
            <v>1</v>
          </cell>
          <cell r="B19" t="str">
            <v>ИПЦ</v>
          </cell>
          <cell r="V19">
            <v>0</v>
          </cell>
          <cell r="W19">
            <v>0</v>
          </cell>
        </row>
        <row r="20">
          <cell r="A20" t="str">
            <v>1</v>
          </cell>
          <cell r="V20">
            <v>0</v>
          </cell>
          <cell r="W20">
            <v>0</v>
          </cell>
        </row>
        <row r="21">
          <cell r="A21" t="str">
            <v>1</v>
          </cell>
          <cell r="B21" t="str">
            <v>ИКА</v>
          </cell>
          <cell r="V21">
            <v>0</v>
          </cell>
          <cell r="W21">
            <v>0</v>
          </cell>
        </row>
        <row r="22">
          <cell r="A22" t="str">
            <v>1</v>
          </cell>
        </row>
        <row r="23">
          <cell r="A23" t="str">
            <v>1</v>
          </cell>
          <cell r="B23" t="str">
            <v>СВФОТ</v>
          </cell>
          <cell r="V23">
            <v>0</v>
          </cell>
          <cell r="W23">
            <v>0</v>
          </cell>
        </row>
        <row r="24">
          <cell r="A24" t="str">
            <v>1</v>
          </cell>
          <cell r="V24">
            <v>0</v>
          </cell>
          <cell r="W24">
            <v>0</v>
          </cell>
        </row>
        <row r="25">
          <cell r="A25" t="str">
            <v>1</v>
          </cell>
        </row>
        <row r="26">
          <cell r="A26" t="str">
            <v>1</v>
          </cell>
          <cell r="V26">
            <v>0</v>
          </cell>
          <cell r="W26">
            <v>0</v>
          </cell>
        </row>
        <row r="27">
          <cell r="A27" t="str">
            <v>1</v>
          </cell>
          <cell r="V27">
            <v>0</v>
          </cell>
          <cell r="W27">
            <v>0</v>
          </cell>
        </row>
        <row r="28">
          <cell r="A28" t="str">
            <v>1</v>
          </cell>
          <cell r="V28">
            <v>0</v>
          </cell>
          <cell r="W28">
            <v>0</v>
          </cell>
        </row>
        <row r="29">
          <cell r="A29" t="str">
            <v>1</v>
          </cell>
          <cell r="V29">
            <v>0</v>
          </cell>
          <cell r="W29">
            <v>0</v>
          </cell>
        </row>
        <row r="30">
          <cell r="A30" t="str">
            <v>1</v>
          </cell>
          <cell r="V30">
            <v>0</v>
          </cell>
          <cell r="W30">
            <v>0</v>
          </cell>
        </row>
        <row r="31">
          <cell r="A31" t="str">
            <v>1</v>
          </cell>
          <cell r="V31">
            <v>0</v>
          </cell>
          <cell r="W31">
            <v>0</v>
          </cell>
        </row>
        <row r="32">
          <cell r="A32" t="str">
            <v>1</v>
          </cell>
          <cell r="V32">
            <v>0</v>
          </cell>
          <cell r="W32">
            <v>0</v>
          </cell>
        </row>
        <row r="33">
          <cell r="A33" t="str">
            <v>1</v>
          </cell>
          <cell r="V33">
            <v>0</v>
          </cell>
          <cell r="W33">
            <v>0</v>
          </cell>
        </row>
        <row r="34">
          <cell r="A34" t="str">
            <v>2</v>
          </cell>
        </row>
        <row r="35">
          <cell r="A35" t="str">
            <v>2</v>
          </cell>
          <cell r="B35" t="str">
            <v>ИОР</v>
          </cell>
          <cell r="S35">
            <v>1</v>
          </cell>
          <cell r="T35">
            <v>1</v>
          </cell>
          <cell r="U35">
            <v>1</v>
          </cell>
          <cell r="Y35">
            <v>1</v>
          </cell>
          <cell r="Z35">
            <v>1</v>
          </cell>
          <cell r="AA35">
            <v>1</v>
          </cell>
          <cell r="AB35">
            <v>1</v>
          </cell>
          <cell r="AC35">
            <v>1</v>
          </cell>
          <cell r="AD35">
            <v>1</v>
          </cell>
          <cell r="AE35">
            <v>1</v>
          </cell>
          <cell r="AF35">
            <v>1</v>
          </cell>
          <cell r="AG35">
            <v>1</v>
          </cell>
          <cell r="AH35">
            <v>1</v>
          </cell>
          <cell r="AI35">
            <v>1</v>
          </cell>
          <cell r="AJ35">
            <v>1</v>
          </cell>
          <cell r="AK35">
            <v>1</v>
          </cell>
          <cell r="AL35">
            <v>1</v>
          </cell>
          <cell r="AM35">
            <v>1</v>
          </cell>
          <cell r="AN35">
            <v>1</v>
          </cell>
          <cell r="AO35">
            <v>1</v>
          </cell>
          <cell r="AP35">
            <v>1</v>
          </cell>
        </row>
        <row r="36">
          <cell r="A36" t="str">
            <v>2</v>
          </cell>
          <cell r="B36" t="str">
            <v>ИЭР</v>
          </cell>
          <cell r="V36">
            <v>0</v>
          </cell>
          <cell r="W36">
            <v>0</v>
          </cell>
        </row>
        <row r="37">
          <cell r="A37" t="str">
            <v>2</v>
          </cell>
          <cell r="B37" t="str">
            <v>ИПЦ</v>
          </cell>
          <cell r="V37">
            <v>0</v>
          </cell>
          <cell r="W37">
            <v>0</v>
          </cell>
        </row>
        <row r="38">
          <cell r="A38" t="str">
            <v>2</v>
          </cell>
          <cell r="V38">
            <v>0</v>
          </cell>
          <cell r="W38">
            <v>0</v>
          </cell>
        </row>
        <row r="39">
          <cell r="A39" t="str">
            <v>2</v>
          </cell>
          <cell r="B39" t="str">
            <v>ИКА</v>
          </cell>
          <cell r="V39">
            <v>0</v>
          </cell>
          <cell r="W39">
            <v>0</v>
          </cell>
        </row>
        <row r="40">
          <cell r="A40" t="str">
            <v>2</v>
          </cell>
        </row>
        <row r="41">
          <cell r="A41" t="str">
            <v>2</v>
          </cell>
          <cell r="B41" t="str">
            <v>СВФОТ</v>
          </cell>
          <cell r="V41">
            <v>0</v>
          </cell>
          <cell r="W41">
            <v>0</v>
          </cell>
        </row>
        <row r="42">
          <cell r="A42" t="str">
            <v>2</v>
          </cell>
          <cell r="V42">
            <v>0</v>
          </cell>
          <cell r="W42">
            <v>0</v>
          </cell>
        </row>
        <row r="43">
          <cell r="A43" t="str">
            <v>2</v>
          </cell>
        </row>
        <row r="44">
          <cell r="A44" t="str">
            <v>2</v>
          </cell>
          <cell r="V44">
            <v>0</v>
          </cell>
          <cell r="W44">
            <v>0</v>
          </cell>
        </row>
        <row r="45">
          <cell r="A45" t="str">
            <v>2</v>
          </cell>
          <cell r="V45">
            <v>0</v>
          </cell>
          <cell r="W45">
            <v>0</v>
          </cell>
        </row>
        <row r="46">
          <cell r="A46" t="str">
            <v>2</v>
          </cell>
          <cell r="V46">
            <v>0</v>
          </cell>
          <cell r="W46">
            <v>0</v>
          </cell>
        </row>
        <row r="47">
          <cell r="A47" t="str">
            <v>2</v>
          </cell>
          <cell r="V47">
            <v>0</v>
          </cell>
          <cell r="W47">
            <v>0</v>
          </cell>
        </row>
        <row r="48">
          <cell r="A48" t="str">
            <v>2</v>
          </cell>
          <cell r="V48">
            <v>0</v>
          </cell>
          <cell r="W48">
            <v>0</v>
          </cell>
        </row>
        <row r="49">
          <cell r="A49" t="str">
            <v>2</v>
          </cell>
          <cell r="V49">
            <v>0</v>
          </cell>
          <cell r="W49">
            <v>0</v>
          </cell>
        </row>
        <row r="50">
          <cell r="A50" t="str">
            <v>2</v>
          </cell>
          <cell r="V50">
            <v>0</v>
          </cell>
          <cell r="W50">
            <v>0</v>
          </cell>
        </row>
        <row r="51">
          <cell r="A51" t="str">
            <v>2</v>
          </cell>
          <cell r="V51">
            <v>0</v>
          </cell>
          <cell r="W51">
            <v>0</v>
          </cell>
        </row>
        <row r="52">
          <cell r="A52" t="str">
            <v>t</v>
          </cell>
        </row>
      </sheetData>
      <sheetData sheetId="17">
        <row r="16">
          <cell r="O16" t="str">
            <v>Принято органом регулирования</v>
          </cell>
          <cell r="P16" t="str">
            <v>Факт по данным организации</v>
          </cell>
          <cell r="Q16" t="str">
            <v>Факт, принятый органом регулирования</v>
          </cell>
          <cell r="R16" t="str">
            <v>Принято органом регулирования</v>
          </cell>
          <cell r="S16" t="str">
            <v>Предложение организации</v>
          </cell>
          <cell r="T16" t="str">
            <v>Предложение организации</v>
          </cell>
          <cell r="U16" t="str">
            <v>Предложение организации</v>
          </cell>
          <cell r="V16" t="str">
            <v>Предложение организации</v>
          </cell>
          <cell r="W16" t="str">
            <v>Предложение организации</v>
          </cell>
          <cell r="X16" t="str">
            <v>Предложение организации</v>
          </cell>
          <cell r="Y16" t="str">
            <v>Предложение организации</v>
          </cell>
          <cell r="Z16" t="str">
            <v>Предложение организации</v>
          </cell>
          <cell r="AA16" t="str">
            <v>Предложение организации</v>
          </cell>
          <cell r="AB16" t="str">
            <v>Предложение организации</v>
          </cell>
          <cell r="AC16" t="str">
            <v>Принято органом регулирования</v>
          </cell>
          <cell r="AD16" t="str">
            <v>Принято органом регулирования</v>
          </cell>
          <cell r="AE16" t="str">
            <v>Принято органом регулирования</v>
          </cell>
          <cell r="AF16" t="str">
            <v>Принято органом регулирования</v>
          </cell>
          <cell r="AG16" t="str">
            <v>Принято органом регулирования</v>
          </cell>
          <cell r="AH16" t="str">
            <v>Принято органом регулирования</v>
          </cell>
          <cell r="AI16" t="str">
            <v>Принято органом регулирования</v>
          </cell>
          <cell r="AJ16" t="str">
            <v>Принято органом регулирования</v>
          </cell>
          <cell r="AK16" t="str">
            <v>Принято органом регулирования</v>
          </cell>
          <cell r="AL16" t="str">
            <v>Принято органом регулирования</v>
          </cell>
        </row>
        <row r="17">
          <cell r="A17" t="str">
            <v>2</v>
          </cell>
        </row>
        <row r="18">
          <cell r="A18" t="str">
            <v>2</v>
          </cell>
          <cell r="O18" t="str">
            <v>питьевая вода</v>
          </cell>
        </row>
        <row r="19">
          <cell r="A19" t="str">
            <v>2</v>
          </cell>
          <cell r="O19">
            <v>35</v>
          </cell>
          <cell r="P19">
            <v>35</v>
          </cell>
          <cell r="Q19">
            <v>35</v>
          </cell>
          <cell r="R19">
            <v>35</v>
          </cell>
          <cell r="S19">
            <v>35</v>
          </cell>
          <cell r="T19">
            <v>35</v>
          </cell>
          <cell r="U19">
            <v>35</v>
          </cell>
          <cell r="V19">
            <v>35</v>
          </cell>
          <cell r="AC19">
            <v>35</v>
          </cell>
          <cell r="AD19">
            <v>35</v>
          </cell>
          <cell r="AE19">
            <v>35</v>
          </cell>
          <cell r="AF19">
            <v>35</v>
          </cell>
        </row>
        <row r="20">
          <cell r="A20" t="str">
            <v>2</v>
          </cell>
          <cell r="O20">
            <v>35</v>
          </cell>
          <cell r="P20">
            <v>35</v>
          </cell>
          <cell r="Q20">
            <v>35</v>
          </cell>
          <cell r="R20">
            <v>35</v>
          </cell>
          <cell r="S20">
            <v>35</v>
          </cell>
          <cell r="T20">
            <v>35</v>
          </cell>
          <cell r="U20">
            <v>35</v>
          </cell>
          <cell r="V20">
            <v>35</v>
          </cell>
          <cell r="AC20">
            <v>35</v>
          </cell>
          <cell r="AD20">
            <v>35</v>
          </cell>
          <cell r="AE20">
            <v>35</v>
          </cell>
          <cell r="AF20">
            <v>35</v>
          </cell>
        </row>
        <row r="21">
          <cell r="A21" t="str">
            <v>2</v>
          </cell>
          <cell r="O21">
            <v>164.61</v>
          </cell>
          <cell r="P21">
            <v>158.41400000000002</v>
          </cell>
          <cell r="Q21">
            <v>161.92200000000003</v>
          </cell>
          <cell r="R21">
            <v>173.85</v>
          </cell>
          <cell r="S21">
            <v>173.85</v>
          </cell>
          <cell r="T21">
            <v>173.85</v>
          </cell>
          <cell r="U21">
            <v>173.85</v>
          </cell>
          <cell r="V21">
            <v>173.85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176.90800000000002</v>
          </cell>
          <cell r="AD21">
            <v>173.85</v>
          </cell>
          <cell r="AE21">
            <v>173.85</v>
          </cell>
          <cell r="AF21">
            <v>173.85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</row>
        <row r="22">
          <cell r="A22" t="str">
            <v>2</v>
          </cell>
        </row>
        <row r="23">
          <cell r="A23" t="str">
            <v>2</v>
          </cell>
          <cell r="O23">
            <v>164.61</v>
          </cell>
          <cell r="P23">
            <v>158.41399999999999</v>
          </cell>
          <cell r="Q23">
            <v>161.92200000000003</v>
          </cell>
          <cell r="R23">
            <v>173.85</v>
          </cell>
          <cell r="S23">
            <v>173.85</v>
          </cell>
          <cell r="T23">
            <v>173.85</v>
          </cell>
          <cell r="U23">
            <v>173.85</v>
          </cell>
          <cell r="V23">
            <v>173.85</v>
          </cell>
          <cell r="AC23">
            <v>176.90800000000002</v>
          </cell>
          <cell r="AD23">
            <v>173.85</v>
          </cell>
          <cell r="AE23">
            <v>173.85</v>
          </cell>
          <cell r="AF23">
            <v>173.85</v>
          </cell>
        </row>
        <row r="24">
          <cell r="A24" t="str">
            <v>2</v>
          </cell>
        </row>
        <row r="25">
          <cell r="A25" t="str">
            <v>2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</row>
        <row r="26">
          <cell r="A26" t="str">
            <v>2</v>
          </cell>
        </row>
        <row r="27">
          <cell r="A27" t="str">
            <v>2</v>
          </cell>
        </row>
        <row r="28">
          <cell r="A28" t="str">
            <v>2</v>
          </cell>
        </row>
        <row r="29">
          <cell r="A29" t="str">
            <v>2</v>
          </cell>
        </row>
        <row r="30">
          <cell r="A30" t="str">
            <v>2</v>
          </cell>
          <cell r="O30">
            <v>164.61</v>
          </cell>
          <cell r="P30">
            <v>158.41400000000002</v>
          </cell>
          <cell r="Q30">
            <v>161.92200000000003</v>
          </cell>
          <cell r="R30">
            <v>173.85</v>
          </cell>
          <cell r="S30">
            <v>173.85</v>
          </cell>
          <cell r="T30">
            <v>173.85</v>
          </cell>
          <cell r="U30">
            <v>173.85</v>
          </cell>
          <cell r="V30">
            <v>173.85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176.90800000000002</v>
          </cell>
          <cell r="AD30">
            <v>173.85</v>
          </cell>
          <cell r="AE30">
            <v>173.85</v>
          </cell>
          <cell r="AF30">
            <v>173.85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</row>
        <row r="31">
          <cell r="A31" t="str">
            <v>2</v>
          </cell>
          <cell r="O31">
            <v>164.61</v>
          </cell>
          <cell r="P31">
            <v>158.41399999999999</v>
          </cell>
          <cell r="Q31">
            <v>161.92200000000003</v>
          </cell>
          <cell r="R31">
            <v>173.85</v>
          </cell>
          <cell r="S31">
            <v>173.85</v>
          </cell>
          <cell r="T31">
            <v>173.85</v>
          </cell>
          <cell r="U31">
            <v>173.85</v>
          </cell>
          <cell r="V31">
            <v>173.85</v>
          </cell>
          <cell r="AC31">
            <v>176.90800000000002</v>
          </cell>
          <cell r="AD31">
            <v>173.85</v>
          </cell>
          <cell r="AE31">
            <v>173.85</v>
          </cell>
          <cell r="AF31">
            <v>173.85</v>
          </cell>
        </row>
        <row r="32">
          <cell r="A32" t="str">
            <v>2</v>
          </cell>
        </row>
        <row r="33">
          <cell r="A33" t="str">
            <v>2</v>
          </cell>
        </row>
        <row r="34">
          <cell r="A34" t="str">
            <v>2</v>
          </cell>
          <cell r="O34">
            <v>10.76</v>
          </cell>
          <cell r="P34">
            <v>7.0819999999999999</v>
          </cell>
          <cell r="Q34">
            <v>10.59</v>
          </cell>
          <cell r="R34">
            <v>7.7</v>
          </cell>
          <cell r="S34">
            <v>7.7</v>
          </cell>
          <cell r="T34">
            <v>7.7</v>
          </cell>
          <cell r="U34">
            <v>7.7</v>
          </cell>
          <cell r="V34">
            <v>7.7</v>
          </cell>
          <cell r="AC34">
            <v>10.76</v>
          </cell>
          <cell r="AD34">
            <v>7.7</v>
          </cell>
          <cell r="AE34">
            <v>7.7</v>
          </cell>
          <cell r="AF34">
            <v>7.7</v>
          </cell>
        </row>
        <row r="35">
          <cell r="A35" t="str">
            <v>2</v>
          </cell>
          <cell r="O35">
            <v>6.5366624141911176</v>
          </cell>
          <cell r="P35">
            <v>4.4705644703119667</v>
          </cell>
          <cell r="Q35">
            <v>6.5401860154889384</v>
          </cell>
          <cell r="R35">
            <v>4.4291055507621513</v>
          </cell>
          <cell r="S35">
            <v>4.4291055507621513</v>
          </cell>
          <cell r="T35">
            <v>4.4291055507621513</v>
          </cell>
          <cell r="U35">
            <v>4.4291055507621513</v>
          </cell>
          <cell r="V35">
            <v>4.4291055507621513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6.0822574445474471</v>
          </cell>
          <cell r="AD35">
            <v>4.4291055507621513</v>
          </cell>
          <cell r="AE35">
            <v>4.4291055507621513</v>
          </cell>
          <cell r="AF35">
            <v>4.4291055507621513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</row>
        <row r="36">
          <cell r="A36" t="str">
            <v>2</v>
          </cell>
          <cell r="O36">
            <v>153.85000000000002</v>
          </cell>
          <cell r="P36">
            <v>151.33200000000002</v>
          </cell>
          <cell r="Q36">
            <v>151.33200000000002</v>
          </cell>
          <cell r="R36">
            <v>166.15</v>
          </cell>
          <cell r="S36">
            <v>166.15</v>
          </cell>
          <cell r="T36">
            <v>166.15</v>
          </cell>
          <cell r="U36">
            <v>166.15</v>
          </cell>
          <cell r="V36">
            <v>166.15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166.14800000000002</v>
          </cell>
          <cell r="AD36">
            <v>166.15</v>
          </cell>
          <cell r="AE36">
            <v>166.15</v>
          </cell>
          <cell r="AF36">
            <v>166.15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</row>
        <row r="37">
          <cell r="A37" t="str">
            <v>2</v>
          </cell>
          <cell r="B37" t="str">
            <v/>
          </cell>
          <cell r="O37">
            <v>0</v>
          </cell>
          <cell r="P37">
            <v>1.038</v>
          </cell>
          <cell r="Q37">
            <v>1.038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</row>
        <row r="38">
          <cell r="A38" t="str">
            <v>2</v>
          </cell>
        </row>
        <row r="39">
          <cell r="A39" t="str">
            <v>2</v>
          </cell>
          <cell r="P39">
            <v>1.038</v>
          </cell>
          <cell r="Q39">
            <v>1.038</v>
          </cell>
        </row>
        <row r="40">
          <cell r="A40" t="str">
            <v>2</v>
          </cell>
        </row>
        <row r="41">
          <cell r="A41" t="str">
            <v>2</v>
          </cell>
          <cell r="B41" t="str">
            <v>ПО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</row>
        <row r="42">
          <cell r="A42" t="str">
            <v>2</v>
          </cell>
        </row>
        <row r="43">
          <cell r="A43" t="str">
            <v>2</v>
          </cell>
        </row>
        <row r="44">
          <cell r="A44" t="str">
            <v>2</v>
          </cell>
          <cell r="B44" t="str">
            <v>ПО</v>
          </cell>
          <cell r="O44">
            <v>153.85000000000002</v>
          </cell>
          <cell r="P44">
            <v>150.29400000000001</v>
          </cell>
          <cell r="Q44">
            <v>150.29400000000001</v>
          </cell>
          <cell r="R44">
            <v>166.15</v>
          </cell>
          <cell r="S44">
            <v>166.15</v>
          </cell>
          <cell r="T44">
            <v>166.15</v>
          </cell>
          <cell r="U44">
            <v>166.15</v>
          </cell>
          <cell r="V44">
            <v>166.15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166.14800000000002</v>
          </cell>
          <cell r="AD44">
            <v>166.15</v>
          </cell>
          <cell r="AE44">
            <v>166.15</v>
          </cell>
          <cell r="AF44">
            <v>166.15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</row>
        <row r="45">
          <cell r="A45" t="str">
            <v>2</v>
          </cell>
          <cell r="O45">
            <v>12</v>
          </cell>
          <cell r="P45">
            <v>9.85</v>
          </cell>
          <cell r="Q45">
            <v>9.85</v>
          </cell>
          <cell r="R45">
            <v>9.8000000000000007</v>
          </cell>
          <cell r="S45">
            <v>9.8000000000000007</v>
          </cell>
          <cell r="T45">
            <v>9.8000000000000007</v>
          </cell>
          <cell r="U45">
            <v>9.8000000000000007</v>
          </cell>
          <cell r="V45">
            <v>9.8000000000000007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9.8000000000000007</v>
          </cell>
          <cell r="AD45">
            <v>9.8000000000000007</v>
          </cell>
          <cell r="AE45">
            <v>9.8000000000000007</v>
          </cell>
          <cell r="AF45">
            <v>9.8000000000000007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</row>
        <row r="46">
          <cell r="A46" t="str">
            <v>2</v>
          </cell>
          <cell r="O46">
            <v>12</v>
          </cell>
          <cell r="P46">
            <v>5.8109999999999999</v>
          </cell>
          <cell r="Q46">
            <v>5.8109999999999999</v>
          </cell>
          <cell r="R46">
            <v>9.8000000000000007</v>
          </cell>
          <cell r="S46">
            <v>9.8000000000000007</v>
          </cell>
          <cell r="T46">
            <v>9.8000000000000007</v>
          </cell>
          <cell r="U46">
            <v>9.8000000000000007</v>
          </cell>
          <cell r="V46">
            <v>9.8000000000000007</v>
          </cell>
          <cell r="AC46">
            <v>9.8000000000000007</v>
          </cell>
          <cell r="AD46">
            <v>9.8000000000000007</v>
          </cell>
          <cell r="AE46">
            <v>9.8000000000000007</v>
          </cell>
          <cell r="AF46">
            <v>9.8000000000000007</v>
          </cell>
        </row>
        <row r="47">
          <cell r="A47" t="str">
            <v>2</v>
          </cell>
          <cell r="P47">
            <v>4.0389999999999997</v>
          </cell>
          <cell r="Q47">
            <v>4.0389999999999997</v>
          </cell>
        </row>
        <row r="48">
          <cell r="A48" t="str">
            <v>2</v>
          </cell>
          <cell r="B48" t="str">
            <v>население</v>
          </cell>
          <cell r="O48">
            <v>135.05000000000001</v>
          </cell>
          <cell r="P48">
            <v>135.215</v>
          </cell>
          <cell r="Q48">
            <v>135.215</v>
          </cell>
          <cell r="R48">
            <v>149.19999999999999</v>
          </cell>
          <cell r="S48">
            <v>149.19999999999999</v>
          </cell>
          <cell r="T48">
            <v>149.19999999999999</v>
          </cell>
          <cell r="U48">
            <v>149.19999999999999</v>
          </cell>
          <cell r="V48">
            <v>149.19999999999999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149.19800000000001</v>
          </cell>
          <cell r="AD48">
            <v>149.19999999999999</v>
          </cell>
          <cell r="AE48">
            <v>149.19999999999999</v>
          </cell>
          <cell r="AF48">
            <v>149.19999999999999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</row>
        <row r="49">
          <cell r="A49" t="str">
            <v>2</v>
          </cell>
          <cell r="O49">
            <v>135.05000000000001</v>
          </cell>
          <cell r="P49">
            <v>87.617999999999995</v>
          </cell>
          <cell r="Q49">
            <v>87.617999999999995</v>
          </cell>
          <cell r="R49">
            <v>149.19999999999999</v>
          </cell>
          <cell r="S49">
            <v>149.19999999999999</v>
          </cell>
          <cell r="T49">
            <v>149.19999999999999</v>
          </cell>
          <cell r="U49">
            <v>149.19999999999999</v>
          </cell>
          <cell r="V49">
            <v>149.19999999999999</v>
          </cell>
          <cell r="AC49">
            <v>149.19800000000001</v>
          </cell>
          <cell r="AD49">
            <v>149.19999999999999</v>
          </cell>
          <cell r="AE49">
            <v>149.19999999999999</v>
          </cell>
          <cell r="AF49">
            <v>149.19999999999999</v>
          </cell>
        </row>
        <row r="50">
          <cell r="A50" t="str">
            <v>2</v>
          </cell>
          <cell r="P50">
            <v>47.597000000000001</v>
          </cell>
          <cell r="Q50">
            <v>47.597000000000001</v>
          </cell>
        </row>
        <row r="51">
          <cell r="A51" t="str">
            <v>2</v>
          </cell>
          <cell r="O51">
            <v>6.8</v>
          </cell>
          <cell r="P51">
            <v>5.2290000000000001</v>
          </cell>
          <cell r="Q51">
            <v>5.2290000000000001</v>
          </cell>
          <cell r="R51">
            <v>7.15</v>
          </cell>
          <cell r="S51">
            <v>7.15</v>
          </cell>
          <cell r="T51">
            <v>7.15</v>
          </cell>
          <cell r="U51">
            <v>7.15</v>
          </cell>
          <cell r="V51">
            <v>7.15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7.15</v>
          </cell>
          <cell r="AD51">
            <v>7.15</v>
          </cell>
          <cell r="AE51">
            <v>7.15</v>
          </cell>
          <cell r="AF51">
            <v>7.15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</row>
        <row r="52">
          <cell r="A52" t="str">
            <v>2</v>
          </cell>
          <cell r="P52">
            <v>4.899</v>
          </cell>
          <cell r="Q52">
            <v>4.899</v>
          </cell>
        </row>
        <row r="53">
          <cell r="A53" t="str">
            <v>2</v>
          </cell>
          <cell r="O53">
            <v>6.8</v>
          </cell>
          <cell r="P53">
            <v>0.33</v>
          </cell>
          <cell r="Q53">
            <v>0.33</v>
          </cell>
          <cell r="R53">
            <v>7.15</v>
          </cell>
          <cell r="S53">
            <v>7.15</v>
          </cell>
          <cell r="T53">
            <v>7.15</v>
          </cell>
          <cell r="U53">
            <v>7.15</v>
          </cell>
          <cell r="V53">
            <v>7.15</v>
          </cell>
          <cell r="AC53">
            <v>7.15</v>
          </cell>
          <cell r="AD53">
            <v>7.15</v>
          </cell>
          <cell r="AE53">
            <v>7.15</v>
          </cell>
          <cell r="AF53">
            <v>7.15</v>
          </cell>
        </row>
        <row r="54">
          <cell r="A54" t="str">
            <v>2</v>
          </cell>
        </row>
        <row r="57">
          <cell r="O57" t="str">
            <v>2023 год</v>
          </cell>
          <cell r="P57" t="str">
            <v>2023 год</v>
          </cell>
          <cell r="Q57" t="str">
            <v>2023 год</v>
          </cell>
          <cell r="R57" t="str">
            <v>2024 год</v>
          </cell>
          <cell r="S57" t="str">
            <v>2025 год</v>
          </cell>
          <cell r="T57" t="str">
            <v>2026 год</v>
          </cell>
          <cell r="U57" t="str">
            <v>2027 год</v>
          </cell>
          <cell r="V57" t="str">
            <v>2028 год</v>
          </cell>
          <cell r="W57" t="str">
            <v>2029 год</v>
          </cell>
          <cell r="X57" t="str">
            <v>2030 год</v>
          </cell>
          <cell r="Y57" t="str">
            <v>2031 год</v>
          </cell>
          <cell r="Z57" t="str">
            <v>2032 год</v>
          </cell>
          <cell r="AA57" t="str">
            <v>2033 год</v>
          </cell>
          <cell r="AB57" t="str">
            <v>2034 год</v>
          </cell>
          <cell r="AC57" t="str">
            <v>2025 год</v>
          </cell>
          <cell r="AD57" t="str">
            <v>2026 год</v>
          </cell>
          <cell r="AE57" t="str">
            <v>2027 год</v>
          </cell>
          <cell r="AF57" t="str">
            <v>2028 год</v>
          </cell>
          <cell r="AG57" t="str">
            <v>2029 год</v>
          </cell>
          <cell r="AH57" t="str">
            <v>2030 год</v>
          </cell>
          <cell r="AI57" t="str">
            <v>2031 год</v>
          </cell>
          <cell r="AJ57" t="str">
            <v>2032 год</v>
          </cell>
          <cell r="AK57" t="str">
            <v>2033 год</v>
          </cell>
          <cell r="AL57" t="str">
            <v>2034 год</v>
          </cell>
        </row>
        <row r="58">
          <cell r="O58" t="str">
            <v>Принято органом регулирования</v>
          </cell>
          <cell r="P58" t="str">
            <v>Факт по данным организации</v>
          </cell>
          <cell r="Q58" t="str">
            <v>Факт, принятый органом регулирования</v>
          </cell>
          <cell r="R58" t="str">
            <v>Принято органом регулирования</v>
          </cell>
          <cell r="S58" t="str">
            <v>Предложение организации</v>
          </cell>
          <cell r="T58" t="str">
            <v>Предложение организации</v>
          </cell>
          <cell r="U58" t="str">
            <v>Предложение организации</v>
          </cell>
          <cell r="V58" t="str">
            <v>Предложение организации</v>
          </cell>
          <cell r="W58" t="str">
            <v>Предложение организации</v>
          </cell>
          <cell r="X58" t="str">
            <v>Предложение организации</v>
          </cell>
          <cell r="Y58" t="str">
            <v>Предложение организации</v>
          </cell>
          <cell r="Z58" t="str">
            <v>Предложение организации</v>
          </cell>
          <cell r="AA58" t="str">
            <v>Предложение организации</v>
          </cell>
          <cell r="AB58" t="str">
            <v>Предложение организации</v>
          </cell>
          <cell r="AC58" t="str">
            <v>Принято органом регулирования</v>
          </cell>
          <cell r="AD58" t="str">
            <v>Принято органом регулирования</v>
          </cell>
          <cell r="AE58" t="str">
            <v>Принято органом регулирования</v>
          </cell>
          <cell r="AF58" t="str">
            <v>Принято органом регулирования</v>
          </cell>
          <cell r="AG58" t="str">
            <v>Принято органом регулирования</v>
          </cell>
          <cell r="AH58" t="str">
            <v>Принято органом регулирования</v>
          </cell>
          <cell r="AI58" t="str">
            <v>Принято органом регулирования</v>
          </cell>
          <cell r="AJ58" t="str">
            <v>Принято органом регулирования</v>
          </cell>
          <cell r="AK58" t="str">
            <v>Принято органом регулирования</v>
          </cell>
          <cell r="AL58" t="str">
            <v>Принято органом регулирования</v>
          </cell>
        </row>
        <row r="61">
          <cell r="O61" t="str">
            <v>2023 год</v>
          </cell>
          <cell r="P61" t="str">
            <v>2023 год</v>
          </cell>
          <cell r="Q61" t="str">
            <v>2023 год</v>
          </cell>
          <cell r="R61" t="str">
            <v>2024 год</v>
          </cell>
          <cell r="S61" t="str">
            <v>2025 год</v>
          </cell>
          <cell r="T61" t="str">
            <v>2026 год</v>
          </cell>
          <cell r="U61" t="str">
            <v>2027 год</v>
          </cell>
          <cell r="V61" t="str">
            <v>2028 год</v>
          </cell>
          <cell r="W61" t="str">
            <v>2029 год</v>
          </cell>
          <cell r="X61" t="str">
            <v>2030 год</v>
          </cell>
          <cell r="Y61" t="str">
            <v>2031 год</v>
          </cell>
          <cell r="Z61" t="str">
            <v>2032 год</v>
          </cell>
          <cell r="AA61" t="str">
            <v>2033 год</v>
          </cell>
          <cell r="AB61" t="str">
            <v>2034 год</v>
          </cell>
          <cell r="AC61" t="str">
            <v>2025 год</v>
          </cell>
          <cell r="AD61" t="str">
            <v>2026 год</v>
          </cell>
          <cell r="AE61" t="str">
            <v>2027 год</v>
          </cell>
          <cell r="AF61" t="str">
            <v>2028 год</v>
          </cell>
          <cell r="AG61" t="str">
            <v>2029 год</v>
          </cell>
          <cell r="AH61" t="str">
            <v>2030 год</v>
          </cell>
          <cell r="AI61" t="str">
            <v>2031 год</v>
          </cell>
          <cell r="AJ61" t="str">
            <v>2032 год</v>
          </cell>
          <cell r="AK61" t="str">
            <v>2033 год</v>
          </cell>
          <cell r="AL61" t="str">
            <v>2034 год</v>
          </cell>
        </row>
        <row r="62">
          <cell r="O62" t="str">
            <v>Принято органом регулирования</v>
          </cell>
          <cell r="P62" t="str">
            <v>Факт по данным организации</v>
          </cell>
          <cell r="Q62" t="str">
            <v>Факт, принятый органом регулирования</v>
          </cell>
          <cell r="R62" t="str">
            <v>Принято органом регулирования</v>
          </cell>
          <cell r="S62" t="str">
            <v>Предложение организации</v>
          </cell>
          <cell r="T62" t="str">
            <v>Предложение организации</v>
          </cell>
          <cell r="U62" t="str">
            <v>Предложение организации</v>
          </cell>
          <cell r="V62" t="str">
            <v>Предложение организации</v>
          </cell>
          <cell r="W62" t="str">
            <v>Предложение организации</v>
          </cell>
          <cell r="X62" t="str">
            <v>Предложение организации</v>
          </cell>
          <cell r="Y62" t="str">
            <v>Предложение организации</v>
          </cell>
          <cell r="Z62" t="str">
            <v>Предложение организации</v>
          </cell>
          <cell r="AA62" t="str">
            <v>Предложение организации</v>
          </cell>
          <cell r="AB62" t="str">
            <v>Предложение организации</v>
          </cell>
          <cell r="AC62" t="str">
            <v>Принято органом регулирования</v>
          </cell>
          <cell r="AD62" t="str">
            <v>Принято органом регулирования</v>
          </cell>
          <cell r="AE62" t="str">
            <v>Принято органом регулирования</v>
          </cell>
          <cell r="AF62" t="str">
            <v>Принято органом регулирования</v>
          </cell>
          <cell r="AG62" t="str">
            <v>Принято органом регулирования</v>
          </cell>
          <cell r="AH62" t="str">
            <v>Принято органом регулирования</v>
          </cell>
          <cell r="AI62" t="str">
            <v>Принято органом регулирования</v>
          </cell>
          <cell r="AJ62" t="str">
            <v>Принято органом регулирования</v>
          </cell>
          <cell r="AK62" t="str">
            <v>Принято органом регулирования</v>
          </cell>
          <cell r="AL62" t="str">
            <v>Принято органом регулирования</v>
          </cell>
        </row>
        <row r="63">
          <cell r="A63" t="str">
            <v>1</v>
          </cell>
        </row>
        <row r="64">
          <cell r="A64" t="str">
            <v>1</v>
          </cell>
          <cell r="O64" t="str">
            <v>без дифференциации</v>
          </cell>
        </row>
        <row r="65">
          <cell r="A65" t="str">
            <v>1</v>
          </cell>
          <cell r="O65">
            <v>8</v>
          </cell>
          <cell r="P65">
            <v>8</v>
          </cell>
          <cell r="Q65">
            <v>8</v>
          </cell>
          <cell r="R65">
            <v>8</v>
          </cell>
          <cell r="S65">
            <v>8</v>
          </cell>
          <cell r="T65">
            <v>8</v>
          </cell>
          <cell r="U65">
            <v>8</v>
          </cell>
          <cell r="V65">
            <v>8</v>
          </cell>
          <cell r="AC65">
            <v>8</v>
          </cell>
          <cell r="AD65">
            <v>8</v>
          </cell>
          <cell r="AE65">
            <v>8</v>
          </cell>
          <cell r="AF65">
            <v>8</v>
          </cell>
        </row>
        <row r="66">
          <cell r="A66" t="str">
            <v>1</v>
          </cell>
          <cell r="O66">
            <v>8</v>
          </cell>
          <cell r="P66">
            <v>8</v>
          </cell>
          <cell r="Q66">
            <v>8</v>
          </cell>
          <cell r="R66">
            <v>8</v>
          </cell>
          <cell r="S66">
            <v>8</v>
          </cell>
          <cell r="T66">
            <v>8</v>
          </cell>
          <cell r="U66">
            <v>8</v>
          </cell>
          <cell r="V66">
            <v>8</v>
          </cell>
          <cell r="AC66">
            <v>8</v>
          </cell>
          <cell r="AD66">
            <v>8</v>
          </cell>
          <cell r="AE66">
            <v>8</v>
          </cell>
          <cell r="AF66">
            <v>8</v>
          </cell>
        </row>
        <row r="67">
          <cell r="A67" t="str">
            <v>1</v>
          </cell>
          <cell r="O67">
            <v>37.5</v>
          </cell>
          <cell r="P67">
            <v>34.739000000000004</v>
          </cell>
          <cell r="Q67">
            <v>34.739000000000004</v>
          </cell>
          <cell r="R67">
            <v>34.22</v>
          </cell>
          <cell r="S67">
            <v>34.22</v>
          </cell>
          <cell r="T67">
            <v>34.22</v>
          </cell>
          <cell r="U67">
            <v>34.22</v>
          </cell>
          <cell r="V67">
            <v>34.22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34.22</v>
          </cell>
          <cell r="AD67">
            <v>34.22</v>
          </cell>
          <cell r="AE67">
            <v>34.22</v>
          </cell>
          <cell r="AF67">
            <v>34.22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</row>
        <row r="68">
          <cell r="A68" t="str">
            <v>1</v>
          </cell>
          <cell r="B68" t="str">
            <v/>
          </cell>
        </row>
        <row r="69">
          <cell r="A69" t="str">
            <v>1</v>
          </cell>
          <cell r="B69" t="str">
            <v>ПО</v>
          </cell>
          <cell r="O69">
            <v>37.5</v>
          </cell>
          <cell r="P69">
            <v>34.739000000000004</v>
          </cell>
          <cell r="Q69">
            <v>34.739000000000004</v>
          </cell>
          <cell r="R69">
            <v>34.22</v>
          </cell>
          <cell r="S69">
            <v>34.22</v>
          </cell>
          <cell r="T69">
            <v>34.22</v>
          </cell>
          <cell r="U69">
            <v>34.22</v>
          </cell>
          <cell r="V69">
            <v>34.22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34.22</v>
          </cell>
          <cell r="AD69">
            <v>34.22</v>
          </cell>
          <cell r="AE69">
            <v>34.22</v>
          </cell>
          <cell r="AF69">
            <v>34.22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</row>
        <row r="70">
          <cell r="A70" t="str">
            <v>1</v>
          </cell>
          <cell r="O70">
            <v>9</v>
          </cell>
          <cell r="P70">
            <v>6.9420000000000002</v>
          </cell>
          <cell r="Q70">
            <v>6.9420000000000002</v>
          </cell>
          <cell r="R70">
            <v>6.25</v>
          </cell>
          <cell r="S70">
            <v>6.25</v>
          </cell>
          <cell r="T70">
            <v>6.25</v>
          </cell>
          <cell r="U70">
            <v>6.25</v>
          </cell>
          <cell r="V70">
            <v>6.25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6.25</v>
          </cell>
          <cell r="AD70">
            <v>6.25</v>
          </cell>
          <cell r="AE70">
            <v>6.25</v>
          </cell>
          <cell r="AF70">
            <v>6.25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</row>
        <row r="71">
          <cell r="A71" t="str">
            <v>1</v>
          </cell>
          <cell r="O71">
            <v>9</v>
          </cell>
          <cell r="P71">
            <v>4.4450000000000003</v>
          </cell>
          <cell r="Q71">
            <v>4.4450000000000003</v>
          </cell>
          <cell r="R71">
            <v>6.25</v>
          </cell>
          <cell r="S71">
            <v>6.25</v>
          </cell>
          <cell r="T71">
            <v>6.25</v>
          </cell>
          <cell r="U71">
            <v>6.25</v>
          </cell>
          <cell r="V71">
            <v>6.25</v>
          </cell>
          <cell r="AC71">
            <v>6.25</v>
          </cell>
          <cell r="AD71">
            <v>6.25</v>
          </cell>
          <cell r="AE71">
            <v>6.25</v>
          </cell>
          <cell r="AF71">
            <v>6.25</v>
          </cell>
        </row>
        <row r="72">
          <cell r="A72" t="str">
            <v>1</v>
          </cell>
          <cell r="P72">
            <v>2.4969999999999999</v>
          </cell>
          <cell r="Q72">
            <v>2.4969999999999999</v>
          </cell>
        </row>
        <row r="73">
          <cell r="A73" t="str">
            <v>1</v>
          </cell>
          <cell r="B73" t="str">
            <v>население</v>
          </cell>
          <cell r="O73">
            <v>26.9</v>
          </cell>
          <cell r="P73">
            <v>26.715000000000003</v>
          </cell>
          <cell r="Q73">
            <v>26.715000000000003</v>
          </cell>
          <cell r="R73">
            <v>26.6</v>
          </cell>
          <cell r="S73">
            <v>26.6</v>
          </cell>
          <cell r="T73">
            <v>26.6</v>
          </cell>
          <cell r="U73">
            <v>26.6</v>
          </cell>
          <cell r="V73">
            <v>26.6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26.6</v>
          </cell>
          <cell r="AD73">
            <v>26.6</v>
          </cell>
          <cell r="AE73">
            <v>26.6</v>
          </cell>
          <cell r="AF73">
            <v>26.6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</row>
        <row r="74">
          <cell r="A74" t="str">
            <v>1</v>
          </cell>
          <cell r="O74">
            <v>26.9</v>
          </cell>
          <cell r="P74">
            <v>13.742000000000001</v>
          </cell>
          <cell r="Q74">
            <v>13.742000000000001</v>
          </cell>
          <cell r="R74">
            <v>26.6</v>
          </cell>
          <cell r="S74">
            <v>26.6</v>
          </cell>
          <cell r="T74">
            <v>26.6</v>
          </cell>
          <cell r="U74">
            <v>26.6</v>
          </cell>
          <cell r="V74">
            <v>26.6</v>
          </cell>
          <cell r="AC74">
            <v>26.6</v>
          </cell>
          <cell r="AD74">
            <v>26.6</v>
          </cell>
          <cell r="AE74">
            <v>26.6</v>
          </cell>
          <cell r="AF74">
            <v>26.6</v>
          </cell>
        </row>
        <row r="75">
          <cell r="A75" t="str">
            <v>1</v>
          </cell>
          <cell r="P75">
            <v>12.973000000000001</v>
          </cell>
          <cell r="Q75">
            <v>12.973000000000001</v>
          </cell>
        </row>
        <row r="76">
          <cell r="A76" t="str">
            <v>1</v>
          </cell>
          <cell r="O76">
            <v>1.6</v>
          </cell>
          <cell r="P76">
            <v>1.0820000000000001</v>
          </cell>
          <cell r="Q76">
            <v>1.0820000000000001</v>
          </cell>
          <cell r="R76">
            <v>1.37</v>
          </cell>
          <cell r="S76">
            <v>1.37</v>
          </cell>
          <cell r="T76">
            <v>1.37</v>
          </cell>
          <cell r="U76">
            <v>1.37</v>
          </cell>
          <cell r="V76">
            <v>1.37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1.37</v>
          </cell>
          <cell r="AD76">
            <v>1.37</v>
          </cell>
          <cell r="AE76">
            <v>1.37</v>
          </cell>
          <cell r="AF76">
            <v>1.37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</row>
        <row r="77">
          <cell r="A77" t="str">
            <v>1</v>
          </cell>
          <cell r="O77">
            <v>1.6</v>
          </cell>
          <cell r="P77">
            <v>1.028</v>
          </cell>
          <cell r="Q77">
            <v>1.028</v>
          </cell>
          <cell r="R77">
            <v>1.37</v>
          </cell>
          <cell r="S77">
            <v>1.37</v>
          </cell>
          <cell r="T77">
            <v>1.37</v>
          </cell>
          <cell r="U77">
            <v>1.37</v>
          </cell>
          <cell r="V77">
            <v>1.37</v>
          </cell>
          <cell r="AC77">
            <v>1.37</v>
          </cell>
          <cell r="AD77">
            <v>1.37</v>
          </cell>
          <cell r="AE77">
            <v>1.37</v>
          </cell>
          <cell r="AF77">
            <v>1.37</v>
          </cell>
        </row>
        <row r="78">
          <cell r="A78" t="str">
            <v>1</v>
          </cell>
          <cell r="P78">
            <v>5.3999999999999999E-2</v>
          </cell>
          <cell r="Q78">
            <v>5.3999999999999999E-2</v>
          </cell>
        </row>
        <row r="79">
          <cell r="A79" t="str">
            <v>1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</row>
        <row r="80">
          <cell r="A80" t="str">
            <v>1</v>
          </cell>
        </row>
        <row r="81">
          <cell r="A81" t="str">
            <v>1</v>
          </cell>
        </row>
        <row r="82">
          <cell r="A82" t="str">
            <v>1</v>
          </cell>
        </row>
        <row r="83">
          <cell r="A83" t="str">
            <v>1</v>
          </cell>
        </row>
        <row r="84">
          <cell r="A84" t="str">
            <v>1</v>
          </cell>
          <cell r="P84">
            <v>34.738999999999997</v>
          </cell>
        </row>
        <row r="85">
          <cell r="A85" t="str">
            <v>1</v>
          </cell>
          <cell r="P85">
            <v>34.738999999999997</v>
          </cell>
        </row>
        <row r="86">
          <cell r="A86" t="str">
            <v>1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</row>
        <row r="87">
          <cell r="A87" t="str">
            <v>1</v>
          </cell>
        </row>
        <row r="88">
          <cell r="A88" t="str">
            <v>1</v>
          </cell>
        </row>
        <row r="89">
          <cell r="A89" t="str">
            <v>1</v>
          </cell>
        </row>
        <row r="90">
          <cell r="A90" t="str">
            <v>1</v>
          </cell>
        </row>
        <row r="93">
          <cell r="O93" t="str">
            <v>2023 год</v>
          </cell>
          <cell r="P93" t="str">
            <v>2023 год</v>
          </cell>
          <cell r="Q93" t="str">
            <v>2023 год</v>
          </cell>
          <cell r="R93" t="str">
            <v>2024 год</v>
          </cell>
          <cell r="S93" t="str">
            <v>2025 год</v>
          </cell>
          <cell r="T93" t="str">
            <v>2026 год</v>
          </cell>
          <cell r="U93" t="str">
            <v>2027 год</v>
          </cell>
          <cell r="V93" t="str">
            <v>2028 год</v>
          </cell>
          <cell r="W93" t="str">
            <v>2029 год</v>
          </cell>
          <cell r="X93" t="str">
            <v>2030 год</v>
          </cell>
          <cell r="Y93" t="str">
            <v>2031 год</v>
          </cell>
          <cell r="Z93" t="str">
            <v>2032 год</v>
          </cell>
          <cell r="AA93" t="str">
            <v>2033 год</v>
          </cell>
          <cell r="AB93" t="str">
            <v>2034 год</v>
          </cell>
          <cell r="AC93" t="str">
            <v>2025 год</v>
          </cell>
          <cell r="AD93" t="str">
            <v>2026 год</v>
          </cell>
          <cell r="AE93" t="str">
            <v>2027 год</v>
          </cell>
          <cell r="AF93" t="str">
            <v>2028 год</v>
          </cell>
          <cell r="AG93" t="str">
            <v>2029 год</v>
          </cell>
          <cell r="AH93" t="str">
            <v>2030 год</v>
          </cell>
          <cell r="AI93" t="str">
            <v>2031 год</v>
          </cell>
          <cell r="AJ93" t="str">
            <v>2032 год</v>
          </cell>
          <cell r="AK93" t="str">
            <v>2033 год</v>
          </cell>
          <cell r="AL93" t="str">
            <v>2034 год</v>
          </cell>
        </row>
        <row r="94">
          <cell r="O94" t="str">
            <v>Принято органом регулирования</v>
          </cell>
          <cell r="P94" t="str">
            <v>Факт по данным организации</v>
          </cell>
          <cell r="Q94" t="str">
            <v>Факт, принятый органом регулирования</v>
          </cell>
          <cell r="R94" t="str">
            <v>Принято органом регулирования</v>
          </cell>
          <cell r="S94" t="str">
            <v>Предложение организации</v>
          </cell>
          <cell r="T94" t="str">
            <v>Предложение организации</v>
          </cell>
          <cell r="U94" t="str">
            <v>Предложение организации</v>
          </cell>
          <cell r="V94" t="str">
            <v>Предложение организации</v>
          </cell>
          <cell r="W94" t="str">
            <v>Предложение организации</v>
          </cell>
          <cell r="X94" t="str">
            <v>Предложение организации</v>
          </cell>
          <cell r="Y94" t="str">
            <v>Предложение организации</v>
          </cell>
          <cell r="Z94" t="str">
            <v>Предложение организации</v>
          </cell>
          <cell r="AA94" t="str">
            <v>Предложение организации</v>
          </cell>
          <cell r="AB94" t="str">
            <v>Предложение организации</v>
          </cell>
          <cell r="AC94" t="str">
            <v>Принято органом регулирования</v>
          </cell>
          <cell r="AD94" t="str">
            <v>Принято органом регулирования</v>
          </cell>
          <cell r="AE94" t="str">
            <v>Принято органом регулирования</v>
          </cell>
          <cell r="AF94" t="str">
            <v>Принято органом регулирования</v>
          </cell>
          <cell r="AG94" t="str">
            <v>Принято органом регулирования</v>
          </cell>
          <cell r="AH94" t="str">
            <v>Принято органом регулирования</v>
          </cell>
          <cell r="AI94" t="str">
            <v>Принято органом регулирования</v>
          </cell>
          <cell r="AJ94" t="str">
            <v>Принято органом регулирования</v>
          </cell>
          <cell r="AK94" t="str">
            <v>Принято органом регулирования</v>
          </cell>
          <cell r="AL94" t="str">
            <v>Принято органом регулирования</v>
          </cell>
        </row>
      </sheetData>
      <sheetData sheetId="18">
        <row r="15">
          <cell r="A15" t="str">
            <v>t</v>
          </cell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Всего по тарифу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</row>
        <row r="19">
          <cell r="A19" t="str">
            <v>1</v>
          </cell>
          <cell r="M19" t="str">
            <v>Добавить</v>
          </cell>
        </row>
        <row r="20">
          <cell r="A20" t="str">
            <v>2</v>
          </cell>
        </row>
        <row r="21">
          <cell r="A21" t="str">
            <v>2</v>
          </cell>
          <cell r="M21" t="str">
            <v>Всего по тарифу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</row>
        <row r="22">
          <cell r="A22" t="str">
            <v>2</v>
          </cell>
        </row>
        <row r="23">
          <cell r="A23" t="str">
            <v>2</v>
          </cell>
          <cell r="M23" t="str">
            <v>Добавить</v>
          </cell>
        </row>
      </sheetData>
      <sheetData sheetId="19">
        <row r="15"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Всего по тарифу</v>
          </cell>
          <cell r="AD17">
            <v>608.66</v>
          </cell>
          <cell r="AE17">
            <v>623.88</v>
          </cell>
          <cell r="AF17">
            <v>639.48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  <cell r="M18" t="str">
            <v>Объём покупаемой электроэнергии всего</v>
          </cell>
          <cell r="AD18">
            <v>52.32</v>
          </cell>
          <cell r="AE18">
            <v>52.32</v>
          </cell>
          <cell r="AF18">
            <v>52.32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</row>
        <row r="19">
          <cell r="A19" t="str">
            <v>1</v>
          </cell>
          <cell r="M19" t="str">
            <v>Объём воды/сточных вод</v>
          </cell>
          <cell r="AD19">
            <v>34.22</v>
          </cell>
          <cell r="AE19">
            <v>34.22</v>
          </cell>
          <cell r="AF19">
            <v>34.22</v>
          </cell>
        </row>
        <row r="20">
          <cell r="A20" t="str">
            <v>1</v>
          </cell>
          <cell r="M20" t="str">
            <v>Средний (расчетный) тариф</v>
          </cell>
          <cell r="AD20">
            <v>11.633409785932722</v>
          </cell>
          <cell r="AE20">
            <v>11.924311926605505</v>
          </cell>
          <cell r="AF20">
            <v>12.222477064220184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</row>
        <row r="21">
          <cell r="A21" t="str">
            <v>1</v>
          </cell>
          <cell r="M21" t="str">
            <v>Удельный расход электроэнергии</v>
          </cell>
          <cell r="AD21">
            <v>1.5289304500292227</v>
          </cell>
          <cell r="AE21">
            <v>1.5289304500292227</v>
          </cell>
          <cell r="AF21">
            <v>1.5289304500292227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</row>
        <row r="22">
          <cell r="A22" t="str">
            <v>1</v>
          </cell>
          <cell r="M22" t="str">
            <v>Одноставочный тариф</v>
          </cell>
        </row>
        <row r="23">
          <cell r="A23" t="str">
            <v>1</v>
          </cell>
          <cell r="M23" t="str">
            <v>Без разбивки</v>
          </cell>
          <cell r="AD23">
            <v>608.66</v>
          </cell>
          <cell r="AE23">
            <v>623.88</v>
          </cell>
          <cell r="AF23">
            <v>639.48</v>
          </cell>
        </row>
        <row r="24">
          <cell r="A24" t="str">
            <v>1</v>
          </cell>
          <cell r="M24" t="str">
            <v>Тариф на электроэнергию</v>
          </cell>
          <cell r="AD24">
            <v>11.633409785932722</v>
          </cell>
          <cell r="AE24">
            <v>11.924311926605505</v>
          </cell>
          <cell r="AF24">
            <v>12.222477064220184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</row>
        <row r="25">
          <cell r="A25" t="str">
            <v>1</v>
          </cell>
          <cell r="M25" t="str">
            <v>Объём покупной электроэнергии</v>
          </cell>
          <cell r="AD25">
            <v>52.32</v>
          </cell>
          <cell r="AE25">
            <v>52.32</v>
          </cell>
          <cell r="AF25">
            <v>52.32</v>
          </cell>
        </row>
        <row r="26">
          <cell r="A26" t="str">
            <v>1</v>
          </cell>
          <cell r="M26" t="str">
            <v>Добавить</v>
          </cell>
        </row>
        <row r="27">
          <cell r="A27" t="str">
            <v>1</v>
          </cell>
          <cell r="M27" t="str">
            <v>Двухставочный тариф</v>
          </cell>
        </row>
        <row r="28">
          <cell r="A28" t="str">
            <v>1</v>
          </cell>
          <cell r="M28" t="str">
            <v xml:space="preserve">Добавить </v>
          </cell>
        </row>
        <row r="29">
          <cell r="A29" t="str">
            <v>2</v>
          </cell>
        </row>
        <row r="30">
          <cell r="A30" t="str">
            <v>2</v>
          </cell>
          <cell r="M30" t="str">
            <v>Всего по тарифу</v>
          </cell>
          <cell r="AD30">
            <v>2253.13</v>
          </cell>
          <cell r="AE30">
            <v>2309.46</v>
          </cell>
          <cell r="AF30">
            <v>2367.19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</row>
        <row r="31">
          <cell r="A31" t="str">
            <v>2</v>
          </cell>
          <cell r="M31" t="str">
            <v>Объём покупаемой электроэнергии всего</v>
          </cell>
          <cell r="AD31">
            <v>201.67</v>
          </cell>
          <cell r="AE31">
            <v>201.67</v>
          </cell>
          <cell r="AF31">
            <v>201.67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</row>
        <row r="32">
          <cell r="A32" t="str">
            <v>2</v>
          </cell>
          <cell r="M32" t="str">
            <v>Объём воды/сточных вод</v>
          </cell>
          <cell r="AD32">
            <v>173.85</v>
          </cell>
          <cell r="AE32">
            <v>173.85</v>
          </cell>
          <cell r="AF32">
            <v>173.85</v>
          </cell>
        </row>
        <row r="33">
          <cell r="A33" t="str">
            <v>2</v>
          </cell>
          <cell r="M33" t="str">
            <v>Средний (расчетный) тариф</v>
          </cell>
          <cell r="AD33">
            <v>11.172360787425003</v>
          </cell>
          <cell r="AE33">
            <v>11.451678484653147</v>
          </cell>
          <cell r="AF33">
            <v>11.737938215897259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</row>
        <row r="34">
          <cell r="A34" t="str">
            <v>2</v>
          </cell>
          <cell r="M34" t="str">
            <v>Удельный расход электроэнергии</v>
          </cell>
          <cell r="AD34">
            <v>1.1600230083405234</v>
          </cell>
          <cell r="AE34">
            <v>1.1600230083405234</v>
          </cell>
          <cell r="AF34">
            <v>1.1600230083405234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</row>
        <row r="35">
          <cell r="A35" t="str">
            <v>2</v>
          </cell>
          <cell r="M35" t="str">
            <v>Одноставочный тариф</v>
          </cell>
        </row>
        <row r="36">
          <cell r="A36" t="str">
            <v>2</v>
          </cell>
          <cell r="M36" t="str">
            <v>СН1</v>
          </cell>
          <cell r="AD36">
            <v>2253.13</v>
          </cell>
          <cell r="AE36">
            <v>2309.46</v>
          </cell>
          <cell r="AF36">
            <v>2367.19</v>
          </cell>
        </row>
        <row r="37">
          <cell r="A37" t="str">
            <v>2</v>
          </cell>
          <cell r="M37" t="str">
            <v>Тариф на электроэнергию</v>
          </cell>
          <cell r="AD37">
            <v>11.172360787425003</v>
          </cell>
          <cell r="AE37">
            <v>11.451678484653147</v>
          </cell>
          <cell r="AF37">
            <v>11.737938215897259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</row>
        <row r="38">
          <cell r="A38" t="str">
            <v>2</v>
          </cell>
          <cell r="M38" t="str">
            <v>Объём покупной электроэнергии</v>
          </cell>
          <cell r="AD38">
            <v>201.67</v>
          </cell>
          <cell r="AE38">
            <v>201.67</v>
          </cell>
          <cell r="AF38">
            <v>201.67</v>
          </cell>
        </row>
        <row r="39">
          <cell r="A39" t="str">
            <v>2</v>
          </cell>
          <cell r="M39" t="str">
            <v>СН2</v>
          </cell>
        </row>
        <row r="40">
          <cell r="A40" t="str">
            <v>2</v>
          </cell>
          <cell r="M40" t="str">
            <v>Тариф на электроэнергию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</row>
        <row r="41">
          <cell r="A41" t="str">
            <v>2</v>
          </cell>
          <cell r="M41" t="str">
            <v>Объём покупной электроэнергии</v>
          </cell>
        </row>
        <row r="42">
          <cell r="A42" t="str">
            <v>2</v>
          </cell>
          <cell r="M42" t="str">
            <v>Добавить</v>
          </cell>
        </row>
        <row r="43">
          <cell r="A43" t="str">
            <v>2</v>
          </cell>
          <cell r="M43" t="str">
            <v>Двухставочный тариф</v>
          </cell>
        </row>
        <row r="44">
          <cell r="A44" t="str">
            <v>2</v>
          </cell>
          <cell r="M44" t="str">
            <v xml:space="preserve">Добавить </v>
          </cell>
        </row>
      </sheetData>
      <sheetData sheetId="20">
        <row r="15"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Первоначальная (восстановительная) стоимость на начало периода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  <cell r="M18" t="str">
            <v>Здания</v>
          </cell>
        </row>
        <row r="19">
          <cell r="A19" t="str">
            <v>1</v>
          </cell>
          <cell r="M19" t="str">
            <v>Сооружения и передаточные устройства</v>
          </cell>
        </row>
        <row r="20">
          <cell r="A20" t="str">
            <v>1</v>
          </cell>
          <cell r="M20" t="str">
            <v>Машины и оборудование</v>
          </cell>
        </row>
        <row r="21">
          <cell r="A21" t="str">
            <v>1</v>
          </cell>
          <cell r="M21" t="str">
            <v>Транспорт</v>
          </cell>
        </row>
        <row r="22">
          <cell r="A22" t="str">
            <v>1</v>
          </cell>
          <cell r="M22" t="str">
            <v>Прочее</v>
          </cell>
        </row>
        <row r="23">
          <cell r="A23" t="str">
            <v>1</v>
          </cell>
          <cell r="M23" t="str">
            <v>Ввод основных фондов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</row>
        <row r="24">
          <cell r="A24" t="str">
            <v>1</v>
          </cell>
          <cell r="M24" t="str">
            <v>Здания</v>
          </cell>
        </row>
        <row r="25">
          <cell r="A25" t="str">
            <v>1</v>
          </cell>
          <cell r="M25" t="str">
            <v>Сооружения и передаточные устройства</v>
          </cell>
        </row>
        <row r="26">
          <cell r="A26" t="str">
            <v>1</v>
          </cell>
          <cell r="M26" t="str">
            <v>Машины и оборудование</v>
          </cell>
        </row>
        <row r="27">
          <cell r="A27" t="str">
            <v>1</v>
          </cell>
          <cell r="M27" t="str">
            <v>Транспорт</v>
          </cell>
        </row>
        <row r="28">
          <cell r="A28" t="str">
            <v>1</v>
          </cell>
          <cell r="M28" t="str">
            <v>Прочее</v>
          </cell>
        </row>
        <row r="29">
          <cell r="A29" t="str">
            <v>1</v>
          </cell>
          <cell r="M29" t="str">
            <v>Выбытие основных фондов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</row>
        <row r="30">
          <cell r="A30" t="str">
            <v>1</v>
          </cell>
          <cell r="M30" t="str">
            <v>Здания</v>
          </cell>
        </row>
        <row r="31">
          <cell r="A31" t="str">
            <v>1</v>
          </cell>
          <cell r="M31" t="str">
            <v>Сооружения и передаточные устройства</v>
          </cell>
        </row>
        <row r="32">
          <cell r="A32" t="str">
            <v>1</v>
          </cell>
          <cell r="M32" t="str">
            <v>Машины и оборудование</v>
          </cell>
        </row>
        <row r="33">
          <cell r="A33" t="str">
            <v>1</v>
          </cell>
          <cell r="M33" t="str">
            <v>Транспорт</v>
          </cell>
        </row>
        <row r="34">
          <cell r="A34" t="str">
            <v>1</v>
          </cell>
          <cell r="M34" t="str">
            <v>Прочее</v>
          </cell>
        </row>
        <row r="35">
          <cell r="A35" t="str">
            <v>1</v>
          </cell>
          <cell r="M35" t="str">
            <v>Первоначальная (восстановительная) стоимость на конец периода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</row>
        <row r="36">
          <cell r="A36" t="str">
            <v>1</v>
          </cell>
          <cell r="M36" t="str">
            <v>Здания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</row>
        <row r="37">
          <cell r="A37" t="str">
            <v>1</v>
          </cell>
          <cell r="M37" t="str">
            <v>Сооружения и передаточные устройства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</row>
        <row r="38">
          <cell r="A38" t="str">
            <v>1</v>
          </cell>
          <cell r="M38" t="str">
            <v>Машины и оборудование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</row>
        <row r="39">
          <cell r="A39" t="str">
            <v>1</v>
          </cell>
          <cell r="M39" t="str">
            <v>Транспорт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</row>
        <row r="40">
          <cell r="A40" t="str">
            <v>1</v>
          </cell>
          <cell r="M40" t="str">
            <v>Прочее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</row>
        <row r="41">
          <cell r="A41" t="str">
            <v>1</v>
          </cell>
          <cell r="M41" t="str">
            <v>Среднегодовая стоимость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</row>
        <row r="42">
          <cell r="A42" t="str">
            <v>1</v>
          </cell>
          <cell r="M42" t="str">
            <v>Здания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</row>
        <row r="43">
          <cell r="A43" t="str">
            <v>1</v>
          </cell>
          <cell r="M43" t="str">
            <v>Сооружения и передаточные устройства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</row>
        <row r="44">
          <cell r="A44" t="str">
            <v>1</v>
          </cell>
          <cell r="M44" t="str">
            <v>Машины и оборудование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</row>
        <row r="45">
          <cell r="A45" t="str">
            <v>1</v>
          </cell>
          <cell r="M45" t="str">
            <v>Транспорт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</row>
        <row r="46">
          <cell r="A46" t="str">
            <v>1</v>
          </cell>
          <cell r="M46" t="str">
            <v>Прочее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</row>
        <row r="47">
          <cell r="A47" t="str">
            <v>1</v>
          </cell>
          <cell r="M47" t="str">
            <v>Средняя норма амортизационных отчислений</v>
          </cell>
        </row>
        <row r="48">
          <cell r="A48" t="str">
            <v>1</v>
          </cell>
          <cell r="M48" t="str">
            <v>Здания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</row>
        <row r="49">
          <cell r="A49" t="str">
            <v>1</v>
          </cell>
          <cell r="M49" t="str">
            <v>Сооружения и передаточные устройства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</row>
        <row r="50">
          <cell r="A50" t="str">
            <v>1</v>
          </cell>
          <cell r="M50" t="str">
            <v>Машины и оборудование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</row>
        <row r="51">
          <cell r="A51" t="str">
            <v>1</v>
          </cell>
          <cell r="M51" t="str">
            <v>Транспорт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</row>
        <row r="52">
          <cell r="A52" t="str">
            <v>1</v>
          </cell>
          <cell r="M52" t="str">
            <v>Прочее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</row>
        <row r="53">
          <cell r="A53" t="str">
            <v>1</v>
          </cell>
          <cell r="M53" t="str">
            <v>Сумма амортизационных отчислений</v>
          </cell>
          <cell r="AD53">
            <v>173.25</v>
          </cell>
          <cell r="AE53">
            <v>173.25</v>
          </cell>
          <cell r="AF53">
            <v>173.25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</row>
        <row r="54">
          <cell r="A54" t="str">
            <v>1</v>
          </cell>
          <cell r="M54" t="str">
            <v>Здания</v>
          </cell>
        </row>
        <row r="55">
          <cell r="A55" t="str">
            <v>1</v>
          </cell>
          <cell r="M55" t="str">
            <v>Сооружения и передаточные устройства</v>
          </cell>
        </row>
        <row r="56">
          <cell r="A56" t="str">
            <v>1</v>
          </cell>
          <cell r="M56" t="str">
            <v>Машины и оборудование</v>
          </cell>
        </row>
        <row r="57">
          <cell r="A57" t="str">
            <v>1</v>
          </cell>
          <cell r="M57" t="str">
            <v>Транспорт</v>
          </cell>
        </row>
        <row r="58">
          <cell r="A58" t="str">
            <v>1</v>
          </cell>
          <cell r="M58" t="str">
            <v>Прочее</v>
          </cell>
          <cell r="AD58">
            <v>173.25</v>
          </cell>
          <cell r="AE58">
            <v>173.25</v>
          </cell>
          <cell r="AF58">
            <v>173.25</v>
          </cell>
        </row>
        <row r="59">
          <cell r="A59" t="str">
            <v>1</v>
          </cell>
          <cell r="M59" t="str">
            <v>Переоценка на 31.12.XX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</row>
        <row r="60">
          <cell r="A60" t="str">
            <v>1</v>
          </cell>
          <cell r="M60" t="str">
            <v>Здания</v>
          </cell>
        </row>
        <row r="61">
          <cell r="A61" t="str">
            <v>1</v>
          </cell>
          <cell r="M61" t="str">
            <v>Сооружения и передаточные устройства</v>
          </cell>
        </row>
        <row r="62">
          <cell r="A62" t="str">
            <v>1</v>
          </cell>
          <cell r="M62" t="str">
            <v>Машины и оборудование</v>
          </cell>
        </row>
        <row r="63">
          <cell r="A63" t="str">
            <v>1</v>
          </cell>
          <cell r="M63" t="str">
            <v>Транспорт</v>
          </cell>
        </row>
        <row r="64">
          <cell r="A64" t="str">
            <v>1</v>
          </cell>
          <cell r="M64" t="str">
            <v>Прочее</v>
          </cell>
        </row>
        <row r="65">
          <cell r="A65" t="str">
            <v>2</v>
          </cell>
        </row>
        <row r="66">
          <cell r="A66" t="str">
            <v>2</v>
          </cell>
          <cell r="M66" t="str">
            <v>Первоначальная (восстановительная) стоимость на начало периода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</row>
        <row r="67">
          <cell r="A67" t="str">
            <v>2</v>
          </cell>
          <cell r="M67" t="str">
            <v>Здания</v>
          </cell>
        </row>
        <row r="68">
          <cell r="A68" t="str">
            <v>2</v>
          </cell>
          <cell r="M68" t="str">
            <v>Сооружения и передаточные устройства</v>
          </cell>
        </row>
        <row r="69">
          <cell r="A69" t="str">
            <v>2</v>
          </cell>
          <cell r="M69" t="str">
            <v>Машины и оборудование</v>
          </cell>
        </row>
        <row r="70">
          <cell r="A70" t="str">
            <v>2</v>
          </cell>
          <cell r="M70" t="str">
            <v>Транспорт</v>
          </cell>
        </row>
        <row r="71">
          <cell r="A71" t="str">
            <v>2</v>
          </cell>
          <cell r="M71" t="str">
            <v>Прочее</v>
          </cell>
        </row>
        <row r="72">
          <cell r="A72" t="str">
            <v>2</v>
          </cell>
          <cell r="M72" t="str">
            <v>Ввод основных фондов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</row>
        <row r="73">
          <cell r="A73" t="str">
            <v>2</v>
          </cell>
          <cell r="M73" t="str">
            <v>Здания</v>
          </cell>
        </row>
        <row r="74">
          <cell r="A74" t="str">
            <v>2</v>
          </cell>
          <cell r="M74" t="str">
            <v>Сооружения и передаточные устройства</v>
          </cell>
        </row>
        <row r="75">
          <cell r="A75" t="str">
            <v>2</v>
          </cell>
          <cell r="M75" t="str">
            <v>Машины и оборудование</v>
          </cell>
        </row>
        <row r="76">
          <cell r="A76" t="str">
            <v>2</v>
          </cell>
          <cell r="M76" t="str">
            <v>Транспорт</v>
          </cell>
        </row>
        <row r="77">
          <cell r="A77" t="str">
            <v>2</v>
          </cell>
          <cell r="M77" t="str">
            <v>Прочее</v>
          </cell>
        </row>
        <row r="78">
          <cell r="A78" t="str">
            <v>2</v>
          </cell>
          <cell r="M78" t="str">
            <v>Выбытие основных фондов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</row>
        <row r="79">
          <cell r="A79" t="str">
            <v>2</v>
          </cell>
          <cell r="M79" t="str">
            <v>Здания</v>
          </cell>
        </row>
        <row r="80">
          <cell r="A80" t="str">
            <v>2</v>
          </cell>
          <cell r="M80" t="str">
            <v>Сооружения и передаточные устройства</v>
          </cell>
        </row>
        <row r="81">
          <cell r="A81" t="str">
            <v>2</v>
          </cell>
          <cell r="M81" t="str">
            <v>Машины и оборудование</v>
          </cell>
        </row>
        <row r="82">
          <cell r="A82" t="str">
            <v>2</v>
          </cell>
          <cell r="M82" t="str">
            <v>Транспорт</v>
          </cell>
        </row>
        <row r="83">
          <cell r="A83" t="str">
            <v>2</v>
          </cell>
          <cell r="M83" t="str">
            <v>Прочее</v>
          </cell>
        </row>
        <row r="84">
          <cell r="A84" t="str">
            <v>2</v>
          </cell>
          <cell r="M84" t="str">
            <v>Первоначальная (восстановительная) стоимость на конец периода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</row>
        <row r="85">
          <cell r="A85" t="str">
            <v>2</v>
          </cell>
          <cell r="M85" t="str">
            <v>Здания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</row>
        <row r="86">
          <cell r="A86" t="str">
            <v>2</v>
          </cell>
          <cell r="M86" t="str">
            <v>Сооружения и передаточные устройства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</row>
        <row r="87">
          <cell r="A87" t="str">
            <v>2</v>
          </cell>
          <cell r="M87" t="str">
            <v>Машины и оборудование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</row>
        <row r="88">
          <cell r="A88" t="str">
            <v>2</v>
          </cell>
          <cell r="M88" t="str">
            <v>Транспорт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</row>
        <row r="89">
          <cell r="A89" t="str">
            <v>2</v>
          </cell>
          <cell r="M89" t="str">
            <v>Прочее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</row>
        <row r="90">
          <cell r="A90" t="str">
            <v>2</v>
          </cell>
          <cell r="M90" t="str">
            <v>Среднегодовая стоимость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</row>
        <row r="91">
          <cell r="A91" t="str">
            <v>2</v>
          </cell>
          <cell r="M91" t="str">
            <v>Здания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</row>
        <row r="92">
          <cell r="A92" t="str">
            <v>2</v>
          </cell>
          <cell r="M92" t="str">
            <v>Сооружения и передаточные устройства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</row>
        <row r="93">
          <cell r="A93" t="str">
            <v>2</v>
          </cell>
          <cell r="M93" t="str">
            <v>Машины и оборудование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</row>
        <row r="94">
          <cell r="A94" t="str">
            <v>2</v>
          </cell>
          <cell r="M94" t="str">
            <v>Транспорт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</row>
        <row r="95">
          <cell r="A95" t="str">
            <v>2</v>
          </cell>
          <cell r="M95" t="str">
            <v>Прочее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</row>
        <row r="96">
          <cell r="A96" t="str">
            <v>2</v>
          </cell>
          <cell r="M96" t="str">
            <v>Средняя норма амортизационных отчислений</v>
          </cell>
        </row>
        <row r="97">
          <cell r="A97" t="str">
            <v>2</v>
          </cell>
          <cell r="M97" t="str">
            <v>Здания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</row>
        <row r="98">
          <cell r="A98" t="str">
            <v>2</v>
          </cell>
          <cell r="M98" t="str">
            <v>Сооружения и передаточные устройства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</row>
        <row r="99">
          <cell r="A99" t="str">
            <v>2</v>
          </cell>
          <cell r="M99" t="str">
            <v>Машины и оборудование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</row>
        <row r="100">
          <cell r="A100" t="str">
            <v>2</v>
          </cell>
          <cell r="M100" t="str">
            <v>Транспорт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</row>
        <row r="101">
          <cell r="A101" t="str">
            <v>2</v>
          </cell>
          <cell r="M101" t="str">
            <v>Прочее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</row>
        <row r="102">
          <cell r="A102" t="str">
            <v>2</v>
          </cell>
          <cell r="M102" t="str">
            <v>Сумма амортизационных отчислений</v>
          </cell>
          <cell r="AD102">
            <v>641.08000000000004</v>
          </cell>
          <cell r="AE102">
            <v>641.08000000000004</v>
          </cell>
          <cell r="AF102">
            <v>641.08000000000004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</row>
        <row r="103">
          <cell r="A103" t="str">
            <v>2</v>
          </cell>
          <cell r="M103" t="str">
            <v>Здания</v>
          </cell>
        </row>
        <row r="104">
          <cell r="A104" t="str">
            <v>2</v>
          </cell>
          <cell r="M104" t="str">
            <v>Сооружения и передаточные устройства</v>
          </cell>
        </row>
        <row r="105">
          <cell r="A105" t="str">
            <v>2</v>
          </cell>
          <cell r="M105" t="str">
            <v>Машины и оборудование</v>
          </cell>
        </row>
        <row r="106">
          <cell r="A106" t="str">
            <v>2</v>
          </cell>
          <cell r="M106" t="str">
            <v>Транспорт</v>
          </cell>
        </row>
        <row r="107">
          <cell r="A107" t="str">
            <v>2</v>
          </cell>
          <cell r="M107" t="str">
            <v>Прочее</v>
          </cell>
          <cell r="AD107">
            <v>641.08000000000004</v>
          </cell>
          <cell r="AE107">
            <v>641.08000000000004</v>
          </cell>
          <cell r="AF107">
            <v>641.08000000000004</v>
          </cell>
        </row>
        <row r="108">
          <cell r="A108" t="str">
            <v>2</v>
          </cell>
          <cell r="M108" t="str">
            <v>Переоценка на 31.12.XX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</row>
        <row r="109">
          <cell r="A109" t="str">
            <v>2</v>
          </cell>
          <cell r="M109" t="str">
            <v>Здания</v>
          </cell>
        </row>
        <row r="110">
          <cell r="A110" t="str">
            <v>2</v>
          </cell>
          <cell r="M110" t="str">
            <v>Сооружения и передаточные устройства</v>
          </cell>
        </row>
        <row r="111">
          <cell r="A111" t="str">
            <v>2</v>
          </cell>
          <cell r="M111" t="str">
            <v>Машины и оборудование</v>
          </cell>
        </row>
        <row r="112">
          <cell r="A112" t="str">
            <v>2</v>
          </cell>
          <cell r="M112" t="str">
            <v>Транспорт</v>
          </cell>
        </row>
        <row r="113">
          <cell r="A113" t="str">
            <v>2</v>
          </cell>
          <cell r="M113" t="str">
            <v>Прочее</v>
          </cell>
        </row>
      </sheetData>
      <sheetData sheetId="21">
        <row r="15"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Арендная и концессионная плата. Лизинговые платежи</v>
          </cell>
          <cell r="AD17">
            <v>35.200000000000003</v>
          </cell>
          <cell r="AE17">
            <v>35.200000000000003</v>
          </cell>
          <cell r="AF17">
            <v>35.200000000000003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  <cell r="M18" t="str">
            <v>Аренда имущества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</row>
        <row r="19">
          <cell r="A19" t="str">
            <v>1</v>
          </cell>
          <cell r="M19" t="str">
            <v>Аренда муниципальной или государственной собственности</v>
          </cell>
        </row>
        <row r="20">
          <cell r="A20" t="str">
            <v>1</v>
          </cell>
          <cell r="M20" t="str">
            <v>Аренда частной собственности</v>
          </cell>
        </row>
        <row r="21">
          <cell r="A21" t="str">
            <v>1</v>
          </cell>
          <cell r="M21" t="str">
            <v>Концессионная плата</v>
          </cell>
          <cell r="AD21">
            <v>35.200000000000003</v>
          </cell>
          <cell r="AE21">
            <v>35.200000000000003</v>
          </cell>
          <cell r="AF21">
            <v>35.200000000000003</v>
          </cell>
        </row>
        <row r="22">
          <cell r="A22" t="str">
            <v>1</v>
          </cell>
          <cell r="M22" t="str">
            <v>Лизинговые платежи</v>
          </cell>
        </row>
        <row r="23">
          <cell r="A23" t="str">
            <v>1</v>
          </cell>
          <cell r="M23" t="str">
            <v>Аренда земельных участков</v>
          </cell>
        </row>
        <row r="24">
          <cell r="A24" t="str">
            <v>2</v>
          </cell>
        </row>
        <row r="25">
          <cell r="A25" t="str">
            <v>2</v>
          </cell>
          <cell r="M25" t="str">
            <v>Арендная и концессионная плата. Лизинговые платежи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</row>
        <row r="26">
          <cell r="A26" t="str">
            <v>2</v>
          </cell>
          <cell r="M26" t="str">
            <v>Аренда имущества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</row>
        <row r="27">
          <cell r="A27" t="str">
            <v>2</v>
          </cell>
          <cell r="M27" t="str">
            <v>Аренда муниципальной или государственной собственности</v>
          </cell>
        </row>
        <row r="28">
          <cell r="A28" t="str">
            <v>2</v>
          </cell>
          <cell r="M28" t="str">
            <v>Аренда частной собственности</v>
          </cell>
        </row>
        <row r="29">
          <cell r="A29" t="str">
            <v>2</v>
          </cell>
          <cell r="M29" t="str">
            <v>Концессионная плата</v>
          </cell>
        </row>
        <row r="30">
          <cell r="A30" t="str">
            <v>2</v>
          </cell>
          <cell r="M30" t="str">
            <v>Лизинговые платежи</v>
          </cell>
        </row>
        <row r="31">
          <cell r="A31" t="str">
            <v>2</v>
          </cell>
          <cell r="M31" t="str">
            <v>Аренда земельных участков</v>
          </cell>
          <cell r="AD31">
            <v>0</v>
          </cell>
          <cell r="AE31">
            <v>0</v>
          </cell>
          <cell r="AF31">
            <v>0</v>
          </cell>
        </row>
      </sheetData>
      <sheetData sheetId="22">
        <row r="15"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</row>
        <row r="17">
          <cell r="A17" t="str">
            <v>1</v>
          </cell>
          <cell r="M17" t="str">
            <v>Затраты на холодную воду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</row>
        <row r="19">
          <cell r="A19" t="str">
            <v>1</v>
          </cell>
          <cell r="M19" t="str">
            <v>Добавить поставщика</v>
          </cell>
        </row>
        <row r="20">
          <cell r="A20" t="str">
            <v>1</v>
          </cell>
          <cell r="M20" t="str">
            <v>Затраты на транспортировку холодной воды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</row>
        <row r="21">
          <cell r="A21" t="str">
            <v>1</v>
          </cell>
        </row>
        <row r="22">
          <cell r="A22" t="str">
            <v>1</v>
          </cell>
          <cell r="M22" t="str">
            <v>Добавить поставщика</v>
          </cell>
        </row>
        <row r="23">
          <cell r="A23" t="str">
            <v>1</v>
          </cell>
          <cell r="M23" t="str">
            <v>Затраты на водоотведение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</row>
        <row r="24">
          <cell r="A24" t="str">
            <v>1</v>
          </cell>
        </row>
        <row r="25">
          <cell r="A25" t="str">
            <v>1</v>
          </cell>
          <cell r="M25" t="str">
            <v>Добавить поставщика</v>
          </cell>
        </row>
        <row r="26">
          <cell r="A26" t="str">
            <v>1</v>
          </cell>
          <cell r="M26" t="str">
            <v>Затраты на транспортировку сточных вод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</row>
        <row r="27">
          <cell r="A27" t="str">
            <v>1</v>
          </cell>
        </row>
        <row r="28">
          <cell r="A28" t="str">
            <v>1</v>
          </cell>
          <cell r="M28" t="str">
            <v>Добавить поставщика</v>
          </cell>
        </row>
        <row r="29">
          <cell r="A29" t="str">
            <v>1</v>
          </cell>
          <cell r="M29" t="str">
            <v>Затраты на очистку сточных вод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</row>
        <row r="30">
          <cell r="A30" t="str">
            <v>1</v>
          </cell>
        </row>
        <row r="31">
          <cell r="A31" t="str">
            <v>1</v>
          </cell>
          <cell r="M31" t="str">
            <v>Добавить поставщика</v>
          </cell>
        </row>
        <row r="32">
          <cell r="A32" t="str">
            <v>1</v>
          </cell>
          <cell r="M32" t="str">
            <v>Затраты на тепловую энергию</v>
          </cell>
        </row>
        <row r="33">
          <cell r="A33" t="str">
            <v>1</v>
          </cell>
          <cell r="M33" t="str">
            <v>Затраты на теплоноситель</v>
          </cell>
        </row>
        <row r="34">
          <cell r="A34" t="str">
            <v>1</v>
          </cell>
          <cell r="M34" t="str">
            <v>Затраты на горячую воду</v>
          </cell>
        </row>
        <row r="35">
          <cell r="A35" t="str">
            <v>2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</row>
        <row r="36">
          <cell r="A36" t="str">
            <v>2</v>
          </cell>
          <cell r="M36" t="str">
            <v>Затраты на холодную воду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</row>
        <row r="37">
          <cell r="A37" t="str">
            <v>2</v>
          </cell>
        </row>
        <row r="38">
          <cell r="A38" t="str">
            <v>2</v>
          </cell>
          <cell r="M38" t="str">
            <v>Добавить поставщика</v>
          </cell>
        </row>
        <row r="39">
          <cell r="A39" t="str">
            <v>2</v>
          </cell>
          <cell r="M39" t="str">
            <v>Затраты на транспортировку холодной воды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</row>
        <row r="40">
          <cell r="A40" t="str">
            <v>2</v>
          </cell>
        </row>
        <row r="41">
          <cell r="A41" t="str">
            <v>2</v>
          </cell>
          <cell r="M41" t="str">
            <v>Добавить поставщика</v>
          </cell>
        </row>
        <row r="42">
          <cell r="A42" t="str">
            <v>2</v>
          </cell>
          <cell r="M42" t="str">
            <v>Затраты на водоотведение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</row>
        <row r="43">
          <cell r="A43" t="str">
            <v>2</v>
          </cell>
        </row>
        <row r="44">
          <cell r="A44" t="str">
            <v>2</v>
          </cell>
          <cell r="M44" t="str">
            <v>Добавить поставщика</v>
          </cell>
        </row>
        <row r="45">
          <cell r="A45" t="str">
            <v>2</v>
          </cell>
          <cell r="M45" t="str">
            <v>Затраты на транспортировку сточных вод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</row>
        <row r="46">
          <cell r="A46" t="str">
            <v>2</v>
          </cell>
        </row>
        <row r="47">
          <cell r="A47" t="str">
            <v>2</v>
          </cell>
          <cell r="M47" t="str">
            <v>Добавить поставщика</v>
          </cell>
        </row>
        <row r="48">
          <cell r="A48" t="str">
            <v>2</v>
          </cell>
          <cell r="M48" t="str">
            <v>Затраты на очистку сточных вод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</row>
        <row r="49">
          <cell r="A49" t="str">
            <v>2</v>
          </cell>
        </row>
        <row r="50">
          <cell r="A50" t="str">
            <v>2</v>
          </cell>
          <cell r="M50" t="str">
            <v>Добавить поставщика</v>
          </cell>
        </row>
        <row r="51">
          <cell r="A51" t="str">
            <v>2</v>
          </cell>
          <cell r="M51" t="str">
            <v>Затраты на тепловую энергию</v>
          </cell>
        </row>
        <row r="52">
          <cell r="A52" t="str">
            <v>2</v>
          </cell>
          <cell r="M52" t="str">
            <v>Затраты на теплоноситель</v>
          </cell>
        </row>
        <row r="53">
          <cell r="A53" t="str">
            <v>2</v>
          </cell>
          <cell r="M53" t="str">
            <v>Затраты на горячую воду</v>
          </cell>
        </row>
      </sheetData>
      <sheetData sheetId="23">
        <row r="15"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Налоги и платежи, относимые на указанный вид деятельности</v>
          </cell>
          <cell r="AD17">
            <v>23.22</v>
          </cell>
          <cell r="AE17">
            <v>23.82</v>
          </cell>
          <cell r="AF17">
            <v>24.43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  <cell r="M18" t="str">
            <v>Транспортный налог</v>
          </cell>
        </row>
        <row r="19">
          <cell r="A19" t="str">
            <v>1</v>
          </cell>
          <cell r="M19" t="str">
            <v>Земельный налог</v>
          </cell>
        </row>
        <row r="20">
          <cell r="A20" t="str">
            <v>1</v>
          </cell>
          <cell r="M20" t="str">
            <v>Плата за негативное воздействие на окружающую среду</v>
          </cell>
          <cell r="AD20">
            <v>0</v>
          </cell>
          <cell r="AE20">
            <v>0</v>
          </cell>
          <cell r="AF20">
            <v>0</v>
          </cell>
        </row>
        <row r="21">
          <cell r="A21" t="str">
            <v>1</v>
          </cell>
          <cell r="M21" t="str">
            <v>Водный налог</v>
          </cell>
        </row>
        <row r="22">
          <cell r="A22" t="str">
            <v>1</v>
          </cell>
          <cell r="M22" t="str">
            <v>Плата за пользование водным объектом</v>
          </cell>
        </row>
        <row r="23">
          <cell r="A23" t="str">
            <v>1</v>
          </cell>
          <cell r="M23" t="str">
            <v>Налог на имущество</v>
          </cell>
        </row>
        <row r="24">
          <cell r="A24" t="str">
            <v>1</v>
          </cell>
          <cell r="M24" t="str">
            <v>Налог на прибыль</v>
          </cell>
          <cell r="AD24">
            <v>23.22</v>
          </cell>
          <cell r="AE24">
            <v>23.82</v>
          </cell>
          <cell r="AF24">
            <v>24.43</v>
          </cell>
        </row>
        <row r="25">
          <cell r="A25" t="str">
            <v>1</v>
          </cell>
          <cell r="M25" t="str">
            <v>Единый налог при упрощенной системе налогообложения</v>
          </cell>
        </row>
        <row r="26">
          <cell r="A26" t="str">
            <v>1</v>
          </cell>
          <cell r="M26" t="str">
            <v>Прочие налоги и сборы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</row>
        <row r="27">
          <cell r="A27" t="str">
            <v>1</v>
          </cell>
        </row>
        <row r="28">
          <cell r="A28" t="str">
            <v>1</v>
          </cell>
          <cell r="M28" t="str">
            <v>Добавить</v>
          </cell>
        </row>
        <row r="29">
          <cell r="A29" t="str">
            <v>2</v>
          </cell>
        </row>
        <row r="30">
          <cell r="A30" t="str">
            <v>2</v>
          </cell>
          <cell r="M30" t="str">
            <v>Налоги и платежи, относимые на указанный вид деятельности</v>
          </cell>
          <cell r="AD30">
            <v>163.61000000000001</v>
          </cell>
          <cell r="AE30">
            <v>169.17</v>
          </cell>
          <cell r="AF30">
            <v>174.86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</row>
        <row r="31">
          <cell r="A31" t="str">
            <v>2</v>
          </cell>
          <cell r="M31" t="str">
            <v>Транспортный налог</v>
          </cell>
        </row>
        <row r="32">
          <cell r="A32" t="str">
            <v>2</v>
          </cell>
          <cell r="M32" t="str">
            <v>Земельный налог</v>
          </cell>
        </row>
        <row r="33">
          <cell r="A33" t="str">
            <v>2</v>
          </cell>
          <cell r="M33" t="str">
            <v>Плата за негативное воздействие на окружающую среду</v>
          </cell>
        </row>
        <row r="34">
          <cell r="A34" t="str">
            <v>2</v>
          </cell>
          <cell r="M34" t="str">
            <v>Водный налог</v>
          </cell>
          <cell r="AD34">
            <v>90.63</v>
          </cell>
          <cell r="AE34">
            <v>94.32</v>
          </cell>
          <cell r="AF34">
            <v>98.08</v>
          </cell>
        </row>
        <row r="35">
          <cell r="A35" t="str">
            <v>2</v>
          </cell>
          <cell r="M35" t="str">
            <v>Плата за пользование водным объектом</v>
          </cell>
        </row>
        <row r="36">
          <cell r="A36" t="str">
            <v>2</v>
          </cell>
          <cell r="M36" t="str">
            <v>Налог на имущество</v>
          </cell>
        </row>
        <row r="37">
          <cell r="A37" t="str">
            <v>2</v>
          </cell>
          <cell r="M37" t="str">
            <v>Налог на прибыль</v>
          </cell>
          <cell r="AD37">
            <v>72.98</v>
          </cell>
          <cell r="AE37">
            <v>74.849999999999994</v>
          </cell>
          <cell r="AF37">
            <v>76.78</v>
          </cell>
        </row>
        <row r="38">
          <cell r="A38" t="str">
            <v>2</v>
          </cell>
          <cell r="M38" t="str">
            <v>Единый налог при упрощенной системе налогообложения</v>
          </cell>
        </row>
        <row r="39">
          <cell r="A39" t="str">
            <v>2</v>
          </cell>
          <cell r="M39" t="str">
            <v>Прочие налоги и сборы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</row>
        <row r="40">
          <cell r="A40" t="str">
            <v>2</v>
          </cell>
        </row>
        <row r="41">
          <cell r="A41" t="str">
            <v>2</v>
          </cell>
          <cell r="M41" t="str">
            <v>Добавить</v>
          </cell>
        </row>
      </sheetData>
      <sheetData sheetId="24">
        <row r="17">
          <cell r="AI17" t="str">
            <v>Принято органом регулирования</v>
          </cell>
          <cell r="AJ17" t="str">
            <v>Принято органом регулирования</v>
          </cell>
          <cell r="AK17" t="str">
            <v>Принято органом регулирования</v>
          </cell>
          <cell r="AL17" t="str">
            <v>Принято органом регулирования</v>
          </cell>
          <cell r="AM17" t="str">
            <v>Принято органом регулирования</v>
          </cell>
          <cell r="AN17" t="str">
            <v>Принято органом регулирования</v>
          </cell>
        </row>
        <row r="18">
          <cell r="M18" t="str">
            <v>Источники финансирования инвестиционной программы, всего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</row>
        <row r="19">
          <cell r="M19" t="str">
            <v>Собственные средства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</row>
        <row r="20">
          <cell r="M20" t="str">
            <v>Амортизационные отчисления</v>
          </cell>
        </row>
        <row r="21">
          <cell r="M21" t="str">
            <v>Прибыль на капвложения</v>
          </cell>
        </row>
        <row r="22">
          <cell r="M22" t="str">
            <v>Прочие собственные средства</v>
          </cell>
        </row>
        <row r="23">
          <cell r="M23" t="str">
            <v>За счет платы за технологическое присоединение</v>
          </cell>
        </row>
        <row r="24">
          <cell r="M24" t="str">
            <v>Привлеченные средства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</row>
        <row r="25">
          <cell r="M25" t="str">
            <v>Кредиты</v>
          </cell>
        </row>
        <row r="26">
          <cell r="M26" t="str">
            <v>Займы</v>
          </cell>
        </row>
        <row r="27">
          <cell r="M27" t="str">
            <v>Прочие привлеченные средства</v>
          </cell>
        </row>
        <row r="28">
          <cell r="M28" t="str">
            <v>Бюджетное финансирование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</row>
        <row r="29">
          <cell r="M29" t="str">
            <v>Федеральный бюджет</v>
          </cell>
        </row>
        <row r="30">
          <cell r="M30" t="str">
            <v>Бюджет субъекта РФ</v>
          </cell>
        </row>
        <row r="31">
          <cell r="M31" t="str">
            <v>Бюджет муниципального образования</v>
          </cell>
        </row>
        <row r="32">
          <cell r="M32" t="str">
            <v>Прочие источники финансирования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</row>
        <row r="33">
          <cell r="M33" t="str">
            <v>Лизинг</v>
          </cell>
        </row>
        <row r="34">
          <cell r="M34" t="str">
            <v>Доход от взимания платы за нарушение нормативов по объёму и (или) составу сточных вод</v>
          </cell>
        </row>
        <row r="35">
          <cell r="M35" t="str">
            <v>Доход от взимания платы за негативное воздействие на работу централизованной системы водоотведения</v>
          </cell>
        </row>
        <row r="36">
          <cell r="M36" t="str">
            <v>Прочие</v>
          </cell>
        </row>
        <row r="37">
          <cell r="M37" t="str">
            <v>График возврата и обслуживания заемных средств из тарифной выручки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</row>
        <row r="38">
          <cell r="M38" t="str">
            <v>погашение займов и кредитов из нормативной прибыли</v>
          </cell>
        </row>
        <row r="39">
          <cell r="M39" t="str">
            <v>уплата процентов по кредитам из нормативной прибыли</v>
          </cell>
        </row>
        <row r="40">
          <cell r="M40" t="str">
            <v>погашение займов и кредитов из амортизации</v>
          </cell>
        </row>
        <row r="41">
          <cell r="A41" t="str">
            <v>1</v>
          </cell>
        </row>
        <row r="42">
          <cell r="A42" t="str">
            <v>1</v>
          </cell>
          <cell r="M42" t="str">
            <v>Источники финансирования инвестиционной программы, всего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</row>
        <row r="43">
          <cell r="A43" t="str">
            <v>1</v>
          </cell>
          <cell r="M43" t="str">
            <v>Собственные средства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</row>
        <row r="44">
          <cell r="A44" t="str">
            <v>1</v>
          </cell>
          <cell r="M44" t="str">
            <v>Амортизационные отчисления</v>
          </cell>
        </row>
        <row r="45">
          <cell r="A45" t="str">
            <v>1</v>
          </cell>
          <cell r="M45" t="str">
            <v>Прибыль на капвложения</v>
          </cell>
        </row>
        <row r="46">
          <cell r="A46" t="str">
            <v>1</v>
          </cell>
          <cell r="M46" t="str">
            <v>Прочие собственные средства</v>
          </cell>
        </row>
        <row r="47">
          <cell r="A47" t="str">
            <v>1</v>
          </cell>
          <cell r="M47" t="str">
            <v>За счет платы за технологическое присоединение</v>
          </cell>
        </row>
        <row r="48">
          <cell r="A48" t="str">
            <v>1</v>
          </cell>
          <cell r="M48" t="str">
            <v>Привлеченные средства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</row>
        <row r="49">
          <cell r="A49" t="str">
            <v>1</v>
          </cell>
          <cell r="M49" t="str">
            <v>Кредиты</v>
          </cell>
        </row>
        <row r="50">
          <cell r="A50" t="str">
            <v>1</v>
          </cell>
          <cell r="M50" t="str">
            <v>Займы</v>
          </cell>
        </row>
        <row r="51">
          <cell r="A51" t="str">
            <v>1</v>
          </cell>
          <cell r="M51" t="str">
            <v>Прочие привлеченные средства</v>
          </cell>
        </row>
        <row r="52">
          <cell r="A52" t="str">
            <v>1</v>
          </cell>
          <cell r="M52" t="str">
            <v>Бюджетное финансирование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</row>
        <row r="53">
          <cell r="A53" t="str">
            <v>1</v>
          </cell>
          <cell r="M53" t="str">
            <v>Федеральный бюджет</v>
          </cell>
        </row>
        <row r="54">
          <cell r="A54" t="str">
            <v>1</v>
          </cell>
          <cell r="M54" t="str">
            <v>Бюджет субъекта РФ</v>
          </cell>
        </row>
        <row r="55">
          <cell r="A55" t="str">
            <v>1</v>
          </cell>
          <cell r="M55" t="str">
            <v>Бюджет муниципального образования</v>
          </cell>
        </row>
        <row r="56">
          <cell r="A56" t="str">
            <v>1</v>
          </cell>
          <cell r="M56" t="str">
            <v>Прочие источники финансирования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</row>
        <row r="57">
          <cell r="A57" t="str">
            <v>1</v>
          </cell>
          <cell r="M57" t="str">
            <v>Лизинг</v>
          </cell>
        </row>
        <row r="58">
          <cell r="A58" t="str">
            <v>1</v>
          </cell>
          <cell r="M58" t="str">
            <v>Доход от взимания платы за нарушение нормативов по объёму и (или) составу сточных вод</v>
          </cell>
        </row>
        <row r="59">
          <cell r="A59" t="str">
            <v>1</v>
          </cell>
          <cell r="M59" t="str">
            <v>Доход от взимания платы за негативное воздействие на работу централизованной системы водоотведения</v>
          </cell>
        </row>
        <row r="60">
          <cell r="A60" t="str">
            <v>1</v>
          </cell>
          <cell r="M60" t="str">
            <v>Прочие</v>
          </cell>
        </row>
        <row r="61">
          <cell r="A61" t="str">
            <v>1</v>
          </cell>
          <cell r="M61" t="str">
            <v>График возврата и обслуживания заемных средств из тарифной выручки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</row>
        <row r="62">
          <cell r="A62" t="str">
            <v>1</v>
          </cell>
          <cell r="M62" t="str">
            <v>погашение займов и кредитов из нормативной прибыли</v>
          </cell>
        </row>
        <row r="63">
          <cell r="A63" t="str">
            <v>1</v>
          </cell>
          <cell r="M63" t="str">
            <v>уплата процентов по кредитам из нормативной прибыли</v>
          </cell>
        </row>
        <row r="64">
          <cell r="A64" t="str">
            <v>1</v>
          </cell>
          <cell r="M64" t="str">
            <v>погашение займов и кредитов из амортизации</v>
          </cell>
        </row>
        <row r="65">
          <cell r="A65" t="str">
            <v>2</v>
          </cell>
        </row>
        <row r="66">
          <cell r="A66" t="str">
            <v>2</v>
          </cell>
          <cell r="M66" t="str">
            <v>Источники финансирования инвестиционной программы, всего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</row>
        <row r="67">
          <cell r="A67" t="str">
            <v>2</v>
          </cell>
          <cell r="M67" t="str">
            <v>Собственные средства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</row>
        <row r="68">
          <cell r="A68" t="str">
            <v>2</v>
          </cell>
          <cell r="M68" t="str">
            <v>Амортизационные отчисления</v>
          </cell>
        </row>
        <row r="69">
          <cell r="A69" t="str">
            <v>2</v>
          </cell>
          <cell r="M69" t="str">
            <v>Прибыль на капвложения</v>
          </cell>
        </row>
        <row r="70">
          <cell r="A70" t="str">
            <v>2</v>
          </cell>
          <cell r="M70" t="str">
            <v>Прочие собственные средства</v>
          </cell>
        </row>
        <row r="71">
          <cell r="A71" t="str">
            <v>2</v>
          </cell>
          <cell r="M71" t="str">
            <v>За счет платы за технологическое присоединение</v>
          </cell>
        </row>
        <row r="72">
          <cell r="A72" t="str">
            <v>2</v>
          </cell>
          <cell r="M72" t="str">
            <v>Привлеченные средства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</row>
        <row r="73">
          <cell r="A73" t="str">
            <v>2</v>
          </cell>
          <cell r="M73" t="str">
            <v>Кредиты</v>
          </cell>
        </row>
        <row r="74">
          <cell r="A74" t="str">
            <v>2</v>
          </cell>
          <cell r="M74" t="str">
            <v>Займы</v>
          </cell>
        </row>
        <row r="75">
          <cell r="A75" t="str">
            <v>2</v>
          </cell>
          <cell r="M75" t="str">
            <v>Прочие привлеченные средства</v>
          </cell>
        </row>
        <row r="76">
          <cell r="A76" t="str">
            <v>2</v>
          </cell>
          <cell r="M76" t="str">
            <v>Бюджетное финансирование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</row>
        <row r="77">
          <cell r="A77" t="str">
            <v>2</v>
          </cell>
          <cell r="M77" t="str">
            <v>Федеральный бюджет</v>
          </cell>
        </row>
        <row r="78">
          <cell r="A78" t="str">
            <v>2</v>
          </cell>
          <cell r="M78" t="str">
            <v>Бюджет субъекта РФ</v>
          </cell>
        </row>
        <row r="79">
          <cell r="A79" t="str">
            <v>2</v>
          </cell>
          <cell r="M79" t="str">
            <v>Бюджет муниципального образования</v>
          </cell>
        </row>
        <row r="80">
          <cell r="A80" t="str">
            <v>2</v>
          </cell>
          <cell r="M80" t="str">
            <v>Прочие источники финансирования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</row>
        <row r="81">
          <cell r="A81" t="str">
            <v>2</v>
          </cell>
          <cell r="M81" t="str">
            <v>Лизинг</v>
          </cell>
        </row>
        <row r="82">
          <cell r="A82" t="str">
            <v>2</v>
          </cell>
          <cell r="M82" t="str">
            <v>Доход от взимания платы за нарушение нормативов по объёму и (или) составу сточных вод</v>
          </cell>
        </row>
        <row r="83">
          <cell r="A83" t="str">
            <v>2</v>
          </cell>
          <cell r="M83" t="str">
            <v>Доход от взимания платы за негативное воздействие на работу централизованной системы водоотведения</v>
          </cell>
        </row>
        <row r="84">
          <cell r="A84" t="str">
            <v>2</v>
          </cell>
          <cell r="M84" t="str">
            <v>Прочие</v>
          </cell>
        </row>
        <row r="85">
          <cell r="A85" t="str">
            <v>2</v>
          </cell>
          <cell r="M85" t="str">
            <v>График возврата и обслуживания заемных средств из тарифной выручки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</row>
        <row r="86">
          <cell r="A86" t="str">
            <v>2</v>
          </cell>
          <cell r="M86" t="str">
            <v>погашение займов и кредитов из нормативной прибыли</v>
          </cell>
        </row>
        <row r="87">
          <cell r="A87" t="str">
            <v>2</v>
          </cell>
          <cell r="M87" t="str">
            <v>уплата процентов по кредитам из нормативной прибыли</v>
          </cell>
        </row>
        <row r="88">
          <cell r="A88" t="str">
            <v>2</v>
          </cell>
          <cell r="M88" t="str">
            <v>погашение займов и кредитов из амортизации</v>
          </cell>
        </row>
        <row r="89">
          <cell r="M89" t="str">
            <v>* данные без НДС</v>
          </cell>
        </row>
      </sheetData>
      <sheetData sheetId="25">
        <row r="15">
          <cell r="AC15" t="str">
            <v>Принято органом регулирования</v>
          </cell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Экономия расходов всего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</row>
        <row r="18">
          <cell r="A18" t="str">
            <v>1</v>
          </cell>
          <cell r="M18" t="str">
            <v>Экономия операционных расходов</v>
          </cell>
        </row>
        <row r="19">
          <cell r="A19" t="str">
            <v>1</v>
          </cell>
          <cell r="M19" t="str">
            <v>Экономия от снижения потребления электрической энергии (мощности)</v>
          </cell>
        </row>
        <row r="20">
          <cell r="A20" t="str">
            <v>1</v>
          </cell>
          <cell r="M20" t="str">
            <v>Экономия от снижения потребления прочих энергетических ресурсов, холодной воды, теплоносителя</v>
          </cell>
        </row>
        <row r="21">
          <cell r="A21" t="str">
            <v>1</v>
          </cell>
          <cell r="M21" t="str">
            <v>Значение индекса потребительских цен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</row>
        <row r="22">
          <cell r="A22" t="str">
            <v>1</v>
          </cell>
          <cell r="M22" t="str">
            <v>Кумулятивное значение индекса потребительских цен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</row>
        <row r="23">
          <cell r="A23" t="str">
            <v>1</v>
          </cell>
          <cell r="M23" t="str">
            <v>Экономия расходов с учетом ИПЦ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</row>
        <row r="24">
          <cell r="A24" t="str">
            <v>2</v>
          </cell>
        </row>
        <row r="25">
          <cell r="A25" t="str">
            <v>2</v>
          </cell>
          <cell r="M25" t="str">
            <v>Экономия расходов всего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</row>
        <row r="26">
          <cell r="A26" t="str">
            <v>2</v>
          </cell>
          <cell r="M26" t="str">
            <v>Экономия операционных расходов</v>
          </cell>
        </row>
        <row r="27">
          <cell r="A27" t="str">
            <v>2</v>
          </cell>
          <cell r="M27" t="str">
            <v>Экономия от снижения потребления электрической энергии (мощности)</v>
          </cell>
        </row>
        <row r="28">
          <cell r="A28" t="str">
            <v>2</v>
          </cell>
          <cell r="M28" t="str">
            <v>Экономия от снижения потребления прочих энергетических ресурсов, холодной воды, теплоносителя</v>
          </cell>
        </row>
        <row r="29">
          <cell r="A29" t="str">
            <v>2</v>
          </cell>
          <cell r="M29" t="str">
            <v>Значение индекса потребительских цен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</row>
        <row r="30">
          <cell r="A30" t="str">
            <v>2</v>
          </cell>
          <cell r="M30" t="str">
            <v>Кумулятивное значение индекса потребительских цен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</row>
        <row r="31">
          <cell r="A31" t="str">
            <v>2</v>
          </cell>
          <cell r="M31" t="str">
            <v>Экономия расходов с учетом ИПЦ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286"/>
  <sheetViews>
    <sheetView tabSelected="1" topLeftCell="K141" zoomScale="80" zoomScaleNormal="80" workbookViewId="0">
      <selection activeCell="Q243" sqref="Q243"/>
    </sheetView>
  </sheetViews>
  <sheetFormatPr defaultColWidth="9.140625" defaultRowHeight="10.5" outlineLevelRow="1" x14ac:dyDescent="0.25"/>
  <cols>
    <col min="1" max="10" width="2.7109375" style="1" hidden="1" customWidth="1"/>
    <col min="11" max="11" width="3.7109375" style="1" customWidth="1"/>
    <col min="12" max="12" width="8.7109375" style="2" customWidth="1"/>
    <col min="13" max="13" width="70.7109375" style="3" customWidth="1"/>
    <col min="14" max="14" width="12.7109375" style="2" customWidth="1"/>
    <col min="15" max="17" width="13.28515625" style="1" customWidth="1"/>
    <col min="18" max="18" width="19.7109375" style="1" hidden="1" customWidth="1"/>
    <col min="19" max="20" width="13.28515625" style="1" customWidth="1"/>
    <col min="21" max="29" width="13.28515625" style="1" hidden="1" customWidth="1"/>
    <col min="30" max="30" width="13.28515625" style="1" customWidth="1"/>
    <col min="31" max="49" width="13.28515625" style="1" hidden="1" customWidth="1"/>
    <col min="50" max="50" width="19.5703125" style="1" customWidth="1"/>
    <col min="51" max="51" width="17.85546875" style="1" customWidth="1"/>
    <col min="52" max="52" width="31.85546875" style="1" customWidth="1"/>
    <col min="53" max="53" width="17.85546875" style="1" customWidth="1"/>
    <col min="54" max="16384" width="9.140625" style="1"/>
  </cols>
  <sheetData>
    <row r="1" spans="1:53" ht="11.25" hidden="1" x14ac:dyDescent="0.25">
      <c r="O1" s="1">
        <f>god-2</f>
        <v>2023</v>
      </c>
      <c r="P1" s="1">
        <f>god-2</f>
        <v>2023</v>
      </c>
      <c r="Q1" s="1">
        <f>god-2</f>
        <v>2023</v>
      </c>
      <c r="R1" s="1">
        <f>god-2</f>
        <v>2023</v>
      </c>
      <c r="S1" s="4">
        <f>god-1</f>
        <v>2024</v>
      </c>
      <c r="T1" s="4">
        <f>god</f>
        <v>2025</v>
      </c>
      <c r="U1" s="4">
        <f>god+1</f>
        <v>2026</v>
      </c>
      <c r="V1" s="4">
        <f>god+2</f>
        <v>2027</v>
      </c>
      <c r="W1" s="4">
        <f>god+3</f>
        <v>2028</v>
      </c>
      <c r="X1" s="4">
        <f>god+4</f>
        <v>2029</v>
      </c>
      <c r="Y1" s="4">
        <f>god+5</f>
        <v>2030</v>
      </c>
      <c r="Z1" s="4">
        <f>god+6</f>
        <v>2031</v>
      </c>
      <c r="AA1" s="4">
        <f>god+7</f>
        <v>2032</v>
      </c>
      <c r="AB1" s="4">
        <f>god+8</f>
        <v>2033</v>
      </c>
      <c r="AC1" s="4">
        <f>god+9</f>
        <v>2034</v>
      </c>
      <c r="AD1" s="4">
        <f>god</f>
        <v>2025</v>
      </c>
      <c r="AE1" s="4">
        <f>god+1</f>
        <v>2026</v>
      </c>
      <c r="AF1" s="4">
        <f>god+2</f>
        <v>2027</v>
      </c>
      <c r="AG1" s="4">
        <f>god+3</f>
        <v>2028</v>
      </c>
      <c r="AH1" s="4">
        <f>god+4</f>
        <v>2029</v>
      </c>
      <c r="AI1" s="4">
        <f>god+5</f>
        <v>2030</v>
      </c>
      <c r="AJ1" s="4">
        <f>god+6</f>
        <v>2031</v>
      </c>
      <c r="AK1" s="4">
        <f>god+7</f>
        <v>2032</v>
      </c>
      <c r="AL1" s="4">
        <f>god+8</f>
        <v>2033</v>
      </c>
      <c r="AM1" s="4">
        <f>god+9</f>
        <v>2034</v>
      </c>
      <c r="AN1" s="4">
        <f>god</f>
        <v>2025</v>
      </c>
      <c r="AO1" s="4">
        <f>god+1</f>
        <v>2026</v>
      </c>
      <c r="AP1" s="4">
        <f>god+2</f>
        <v>2027</v>
      </c>
      <c r="AQ1" s="4">
        <f>god+3</f>
        <v>2028</v>
      </c>
      <c r="AR1" s="4">
        <f>god+4</f>
        <v>2029</v>
      </c>
      <c r="AS1" s="4">
        <f>god+5</f>
        <v>2030</v>
      </c>
      <c r="AT1" s="4">
        <f>god+6</f>
        <v>2031</v>
      </c>
      <c r="AU1" s="4">
        <f>god+7</f>
        <v>2032</v>
      </c>
      <c r="AV1" s="4">
        <f>god+8</f>
        <v>2033</v>
      </c>
      <c r="AW1" s="4">
        <f>god+9</f>
        <v>2034</v>
      </c>
    </row>
    <row r="2" spans="1:53" ht="11.25" hidden="1" x14ac:dyDescent="0.25">
      <c r="O2" s="4" t="str">
        <f>O15</f>
        <v>Принято органом регулирования</v>
      </c>
      <c r="P2" s="4" t="str">
        <f>P15</f>
        <v>Факт по данным организации</v>
      </c>
      <c r="Q2" s="4" t="str">
        <f>Q15</f>
        <v>Факт, принятый органом регулирования</v>
      </c>
      <c r="R2" s="4" t="str">
        <f>R15</f>
        <v>отклонение факта по данным организации к факту принятому органом регулирования</v>
      </c>
      <c r="S2" s="4" t="str">
        <f>S15</f>
        <v>Принято органом регулирования</v>
      </c>
      <c r="T2" s="4" t="str">
        <f>$T$15</f>
        <v>Предложение организации</v>
      </c>
      <c r="U2" s="4" t="str">
        <f t="shared" ref="U2:AC2" si="0">$T$15</f>
        <v>Предложение организации</v>
      </c>
      <c r="V2" s="4" t="str">
        <f t="shared" si="0"/>
        <v>Предложение организации</v>
      </c>
      <c r="W2" s="4" t="str">
        <f t="shared" si="0"/>
        <v>Предложение организации</v>
      </c>
      <c r="X2" s="4" t="str">
        <f t="shared" si="0"/>
        <v>Предложение организации</v>
      </c>
      <c r="Y2" s="4" t="str">
        <f t="shared" si="0"/>
        <v>Предложение организации</v>
      </c>
      <c r="Z2" s="4" t="str">
        <f t="shared" si="0"/>
        <v>Предложение организации</v>
      </c>
      <c r="AA2" s="4" t="str">
        <f t="shared" si="0"/>
        <v>Предложение организации</v>
      </c>
      <c r="AB2" s="4" t="str">
        <f t="shared" si="0"/>
        <v>Предложение организации</v>
      </c>
      <c r="AC2" s="4" t="str">
        <f t="shared" si="0"/>
        <v>Предложение организации</v>
      </c>
      <c r="AD2" s="4" t="str">
        <f>$AD$15</f>
        <v>Принято органом регулирования</v>
      </c>
      <c r="AE2" s="4" t="str">
        <f t="shared" ref="AE2:AM2" si="1">$AD$15</f>
        <v>Принято органом регулирования</v>
      </c>
      <c r="AF2" s="4" t="str">
        <f t="shared" si="1"/>
        <v>Принято органом регулирования</v>
      </c>
      <c r="AG2" s="4" t="str">
        <f t="shared" si="1"/>
        <v>Принято органом регулирования</v>
      </c>
      <c r="AH2" s="4" t="str">
        <f t="shared" si="1"/>
        <v>Принято органом регулирования</v>
      </c>
      <c r="AI2" s="4" t="str">
        <f t="shared" si="1"/>
        <v>Принято органом регулирования</v>
      </c>
      <c r="AJ2" s="4" t="str">
        <f t="shared" si="1"/>
        <v>Принято органом регулирования</v>
      </c>
      <c r="AK2" s="4" t="str">
        <f t="shared" si="1"/>
        <v>Принято органом регулирования</v>
      </c>
      <c r="AL2" s="4" t="str">
        <f t="shared" si="1"/>
        <v>Принято органом регулирования</v>
      </c>
      <c r="AM2" s="4" t="str">
        <f t="shared" si="1"/>
        <v>Принято органом регулирования</v>
      </c>
      <c r="AN2" s="4"/>
      <c r="AO2" s="4"/>
      <c r="AP2" s="4"/>
      <c r="AQ2" s="4"/>
      <c r="AR2" s="4"/>
      <c r="AS2" s="4"/>
      <c r="AT2" s="4"/>
      <c r="AU2" s="4"/>
      <c r="AV2" s="4"/>
      <c r="AW2" s="4"/>
    </row>
    <row r="3" spans="1:53" ht="11.25" hidden="1" x14ac:dyDescent="0.25">
      <c r="O3" s="4" t="str">
        <f t="shared" ref="O3:AM3" si="2">O1&amp;O2</f>
        <v>2023Принято органом регулирования</v>
      </c>
      <c r="P3" s="4" t="str">
        <f t="shared" si="2"/>
        <v>2023Факт по данным организации</v>
      </c>
      <c r="Q3" s="4" t="str">
        <f t="shared" si="2"/>
        <v>2023Факт, принятый органом регулирования</v>
      </c>
      <c r="R3" s="4" t="str">
        <f t="shared" si="2"/>
        <v>2023отклонение факта по данным организации к факту принятому органом регулирования</v>
      </c>
      <c r="S3" s="4" t="str">
        <f t="shared" si="2"/>
        <v>2024Принято органом регулирования</v>
      </c>
      <c r="T3" s="4" t="str">
        <f t="shared" si="2"/>
        <v>2025Предложение организации</v>
      </c>
      <c r="U3" s="4" t="str">
        <f t="shared" si="2"/>
        <v>2026Предложение организации</v>
      </c>
      <c r="V3" s="4" t="str">
        <f t="shared" si="2"/>
        <v>2027Предложение организации</v>
      </c>
      <c r="W3" s="4" t="str">
        <f t="shared" si="2"/>
        <v>2028Предложение организации</v>
      </c>
      <c r="X3" s="4" t="str">
        <f t="shared" si="2"/>
        <v>2029Предложение организации</v>
      </c>
      <c r="Y3" s="4" t="str">
        <f t="shared" si="2"/>
        <v>2030Предложение организации</v>
      </c>
      <c r="Z3" s="4" t="str">
        <f t="shared" si="2"/>
        <v>2031Предложение организации</v>
      </c>
      <c r="AA3" s="4" t="str">
        <f t="shared" si="2"/>
        <v>2032Предложение организации</v>
      </c>
      <c r="AB3" s="4" t="str">
        <f t="shared" si="2"/>
        <v>2033Предложение организации</v>
      </c>
      <c r="AC3" s="4" t="str">
        <f t="shared" si="2"/>
        <v>2034Предложение организации</v>
      </c>
      <c r="AD3" s="4" t="str">
        <f t="shared" si="2"/>
        <v>2025Принято органом регулирования</v>
      </c>
      <c r="AE3" s="4" t="str">
        <f t="shared" si="2"/>
        <v>2026Принято органом регулирования</v>
      </c>
      <c r="AF3" s="4" t="str">
        <f t="shared" si="2"/>
        <v>2027Принято органом регулирования</v>
      </c>
      <c r="AG3" s="4" t="str">
        <f t="shared" si="2"/>
        <v>2028Принято органом регулирования</v>
      </c>
      <c r="AH3" s="4" t="str">
        <f t="shared" si="2"/>
        <v>2029Принято органом регулирования</v>
      </c>
      <c r="AI3" s="4" t="str">
        <f t="shared" si="2"/>
        <v>2030Принято органом регулирования</v>
      </c>
      <c r="AJ3" s="4" t="str">
        <f t="shared" si="2"/>
        <v>2031Принято органом регулирования</v>
      </c>
      <c r="AK3" s="4" t="str">
        <f t="shared" si="2"/>
        <v>2032Принято органом регулирования</v>
      </c>
      <c r="AL3" s="4" t="str">
        <f t="shared" si="2"/>
        <v>2033Принято органом регулирования</v>
      </c>
      <c r="AM3" s="4" t="str">
        <f t="shared" si="2"/>
        <v>2034Принято органом регулирования</v>
      </c>
      <c r="AN3" s="4"/>
      <c r="AO3" s="4"/>
      <c r="AP3" s="4"/>
      <c r="AQ3" s="4"/>
      <c r="AR3" s="4"/>
      <c r="AS3" s="4"/>
      <c r="AT3" s="4"/>
      <c r="AU3" s="4"/>
      <c r="AV3" s="4"/>
      <c r="AW3" s="4"/>
    </row>
    <row r="4" spans="1:53" ht="11.25" hidden="1" x14ac:dyDescent="0.25"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</row>
    <row r="5" spans="1:53" ht="11.25" hidden="1" x14ac:dyDescent="0.25"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53" ht="11.25" hidden="1" x14ac:dyDescent="0.25"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53" ht="11.25" hidden="1" x14ac:dyDescent="0.15">
      <c r="T7" s="5" t="b">
        <f t="shared" ref="T7:AW7" si="3">T1&lt;=last_year_vis</f>
        <v>1</v>
      </c>
      <c r="U7" s="5" t="b">
        <f t="shared" si="3"/>
        <v>0</v>
      </c>
      <c r="V7" s="5" t="b">
        <f t="shared" si="3"/>
        <v>0</v>
      </c>
      <c r="W7" s="5" t="b">
        <f t="shared" si="3"/>
        <v>0</v>
      </c>
      <c r="X7" s="5" t="b">
        <f t="shared" si="3"/>
        <v>0</v>
      </c>
      <c r="Y7" s="5" t="b">
        <f t="shared" si="3"/>
        <v>0</v>
      </c>
      <c r="Z7" s="5" t="b">
        <f t="shared" si="3"/>
        <v>0</v>
      </c>
      <c r="AA7" s="5" t="b">
        <f t="shared" si="3"/>
        <v>0</v>
      </c>
      <c r="AB7" s="5" t="b">
        <f t="shared" si="3"/>
        <v>0</v>
      </c>
      <c r="AC7" s="5" t="b">
        <f t="shared" si="3"/>
        <v>0</v>
      </c>
      <c r="AD7" s="5" t="b">
        <f t="shared" si="3"/>
        <v>1</v>
      </c>
      <c r="AE7" s="5" t="b">
        <f t="shared" si="3"/>
        <v>0</v>
      </c>
      <c r="AF7" s="5" t="b">
        <f t="shared" si="3"/>
        <v>0</v>
      </c>
      <c r="AG7" s="5" t="b">
        <f t="shared" si="3"/>
        <v>0</v>
      </c>
      <c r="AH7" s="5" t="b">
        <f t="shared" si="3"/>
        <v>0</v>
      </c>
      <c r="AI7" s="5" t="b">
        <f t="shared" si="3"/>
        <v>0</v>
      </c>
      <c r="AJ7" s="5" t="b">
        <f t="shared" si="3"/>
        <v>0</v>
      </c>
      <c r="AK7" s="5" t="b">
        <f t="shared" si="3"/>
        <v>0</v>
      </c>
      <c r="AL7" s="5" t="b">
        <f t="shared" si="3"/>
        <v>0</v>
      </c>
      <c r="AM7" s="5" t="b">
        <f t="shared" si="3"/>
        <v>0</v>
      </c>
      <c r="AN7" s="5" t="b">
        <f t="shared" si="3"/>
        <v>1</v>
      </c>
      <c r="AO7" s="5" t="b">
        <f t="shared" si="3"/>
        <v>0</v>
      </c>
      <c r="AP7" s="5" t="b">
        <f t="shared" si="3"/>
        <v>0</v>
      </c>
      <c r="AQ7" s="5" t="b">
        <f t="shared" si="3"/>
        <v>0</v>
      </c>
      <c r="AR7" s="5" t="b">
        <f t="shared" si="3"/>
        <v>0</v>
      </c>
      <c r="AS7" s="5" t="b">
        <f t="shared" si="3"/>
        <v>0</v>
      </c>
      <c r="AT7" s="5" t="b">
        <f t="shared" si="3"/>
        <v>0</v>
      </c>
      <c r="AU7" s="5" t="b">
        <f t="shared" si="3"/>
        <v>0</v>
      </c>
      <c r="AV7" s="5" t="b">
        <f t="shared" si="3"/>
        <v>0</v>
      </c>
      <c r="AW7" s="5" t="b">
        <f t="shared" si="3"/>
        <v>0</v>
      </c>
    </row>
    <row r="8" spans="1:53" hidden="1" x14ac:dyDescent="0.25"/>
    <row r="9" spans="1:53" hidden="1" x14ac:dyDescent="0.25"/>
    <row r="10" spans="1:53" hidden="1" x14ac:dyDescent="0.25"/>
    <row r="11" spans="1:53" ht="15" customHeight="1" x14ac:dyDescent="0.25">
      <c r="L11" s="1"/>
      <c r="M11" s="6" t="str">
        <f>tpl_title</f>
        <v>Кировская область / 2025 / ООО "Шабалинское ЖКХ" (ИНН:4337004987, КПП:433701001) / ДПР: 2024-2028</v>
      </c>
      <c r="N11" s="1"/>
    </row>
    <row r="12" spans="1:53" s="7" customFormat="1" ht="20.100000000000001" customHeight="1" x14ac:dyDescent="0.25">
      <c r="L12" s="8" t="s">
        <v>57</v>
      </c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3" s="7" customFormat="1" x14ac:dyDescent="0.25"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</row>
    <row r="14" spans="1:53" s="3" customFormat="1" ht="24.75" customHeight="1" x14ac:dyDescent="0.25">
      <c r="L14" s="11" t="s">
        <v>0</v>
      </c>
      <c r="M14" s="11" t="s">
        <v>58</v>
      </c>
      <c r="N14" s="11" t="s">
        <v>59</v>
      </c>
      <c r="O14" s="12" t="str">
        <f>god-2 &amp; " год"</f>
        <v>2023 год</v>
      </c>
      <c r="P14" s="12" t="str">
        <f>god-2 &amp; " год"</f>
        <v>2023 год</v>
      </c>
      <c r="Q14" s="12" t="str">
        <f>god-2 &amp; " год"</f>
        <v>2023 год</v>
      </c>
      <c r="R14" s="12" t="str">
        <f>god-2 &amp; " год"</f>
        <v>2023 год</v>
      </c>
      <c r="S14" s="13" t="str">
        <f>god-1 &amp; " год"</f>
        <v>2024 год</v>
      </c>
      <c r="T14" s="14" t="str">
        <f>god &amp; " год"</f>
        <v>2025 год</v>
      </c>
      <c r="U14" s="14" t="str">
        <f>god+1 &amp; " год"</f>
        <v>2026 год</v>
      </c>
      <c r="V14" s="14" t="str">
        <f>god+2 &amp; " год"</f>
        <v>2027 год</v>
      </c>
      <c r="W14" s="14" t="str">
        <f>god+3 &amp; " год"</f>
        <v>2028 год</v>
      </c>
      <c r="X14" s="14" t="str">
        <f>god+4 &amp; " год"</f>
        <v>2029 год</v>
      </c>
      <c r="Y14" s="14" t="str">
        <f>god+5 &amp; " год"</f>
        <v>2030 год</v>
      </c>
      <c r="Z14" s="14" t="str">
        <f>god+6 &amp; " год"</f>
        <v>2031 год</v>
      </c>
      <c r="AA14" s="14" t="str">
        <f>god+7 &amp; " год"</f>
        <v>2032 год</v>
      </c>
      <c r="AB14" s="14" t="str">
        <f>god+8 &amp; " год"</f>
        <v>2033 год</v>
      </c>
      <c r="AC14" s="14" t="str">
        <f>god+9 &amp; " год"</f>
        <v>2034 год</v>
      </c>
      <c r="AD14" s="14" t="str">
        <f>god &amp; " год"</f>
        <v>2025 год</v>
      </c>
      <c r="AE14" s="14" t="str">
        <f>god+1 &amp; " год"</f>
        <v>2026 год</v>
      </c>
      <c r="AF14" s="14" t="str">
        <f>god+2 &amp; " год"</f>
        <v>2027 год</v>
      </c>
      <c r="AG14" s="14" t="str">
        <f>god+3 &amp; " год"</f>
        <v>2028 год</v>
      </c>
      <c r="AH14" s="14" t="str">
        <f>god+4 &amp; " год"</f>
        <v>2029 год</v>
      </c>
      <c r="AI14" s="14" t="str">
        <f>god+5 &amp; " год"</f>
        <v>2030 год</v>
      </c>
      <c r="AJ14" s="14" t="str">
        <f>god+6 &amp; " год"</f>
        <v>2031 год</v>
      </c>
      <c r="AK14" s="14" t="str">
        <f>god+7 &amp; " год"</f>
        <v>2032 год</v>
      </c>
      <c r="AL14" s="14" t="str">
        <f>god+8 &amp; " год"</f>
        <v>2033 год</v>
      </c>
      <c r="AM14" s="14" t="str">
        <f>god+9 &amp; " год"</f>
        <v>2034 год</v>
      </c>
      <c r="AN14" s="14" t="str">
        <f>god &amp; " год"</f>
        <v>2025 год</v>
      </c>
      <c r="AO14" s="14" t="str">
        <f>god+1 &amp; " год"</f>
        <v>2026 год</v>
      </c>
      <c r="AP14" s="14" t="str">
        <f>god+2 &amp; " год"</f>
        <v>2027 год</v>
      </c>
      <c r="AQ14" s="14" t="str">
        <f>god+3 &amp; " год"</f>
        <v>2028 год</v>
      </c>
      <c r="AR14" s="14" t="str">
        <f>god+4 &amp; " год"</f>
        <v>2029 год</v>
      </c>
      <c r="AS14" s="14" t="str">
        <f>god+5 &amp; " год"</f>
        <v>2030 год</v>
      </c>
      <c r="AT14" s="14" t="str">
        <f>god+6 &amp; " год"</f>
        <v>2031 год</v>
      </c>
      <c r="AU14" s="14" t="str">
        <f>god+7 &amp; " год"</f>
        <v>2032 год</v>
      </c>
      <c r="AV14" s="14" t="str">
        <f>god+8 &amp; " год"</f>
        <v>2033 год</v>
      </c>
      <c r="AW14" s="14" t="str">
        <f>god+9 &amp; " год"</f>
        <v>2034 год</v>
      </c>
      <c r="AX14" s="15" t="s">
        <v>60</v>
      </c>
      <c r="AY14" s="15" t="s">
        <v>61</v>
      </c>
      <c r="AZ14" s="15" t="s">
        <v>62</v>
      </c>
      <c r="BA14" s="16"/>
    </row>
    <row r="15" spans="1:53" s="3" customFormat="1" ht="45.75" customHeight="1" x14ac:dyDescent="0.25">
      <c r="L15" s="11"/>
      <c r="M15" s="11"/>
      <c r="N15" s="11"/>
      <c r="O15" s="13" t="s">
        <v>63</v>
      </c>
      <c r="P15" s="13" t="s">
        <v>1</v>
      </c>
      <c r="Q15" s="13" t="s">
        <v>64</v>
      </c>
      <c r="R15" s="12" t="s">
        <v>65</v>
      </c>
      <c r="S15" s="13" t="s">
        <v>63</v>
      </c>
      <c r="T15" s="17" t="s">
        <v>66</v>
      </c>
      <c r="U15" s="17" t="s">
        <v>66</v>
      </c>
      <c r="V15" s="17" t="s">
        <v>66</v>
      </c>
      <c r="W15" s="17" t="s">
        <v>66</v>
      </c>
      <c r="X15" s="17" t="s">
        <v>66</v>
      </c>
      <c r="Y15" s="17" t="s">
        <v>66</v>
      </c>
      <c r="Z15" s="17" t="s">
        <v>66</v>
      </c>
      <c r="AA15" s="17" t="s">
        <v>66</v>
      </c>
      <c r="AB15" s="17" t="s">
        <v>66</v>
      </c>
      <c r="AC15" s="17" t="s">
        <v>66</v>
      </c>
      <c r="AD15" s="17" t="s">
        <v>63</v>
      </c>
      <c r="AE15" s="17" t="s">
        <v>63</v>
      </c>
      <c r="AF15" s="17" t="s">
        <v>63</v>
      </c>
      <c r="AG15" s="17" t="s">
        <v>63</v>
      </c>
      <c r="AH15" s="17" t="s">
        <v>63</v>
      </c>
      <c r="AI15" s="17" t="s">
        <v>63</v>
      </c>
      <c r="AJ15" s="17" t="s">
        <v>63</v>
      </c>
      <c r="AK15" s="17" t="s">
        <v>63</v>
      </c>
      <c r="AL15" s="17" t="s">
        <v>63</v>
      </c>
      <c r="AM15" s="17" t="s">
        <v>63</v>
      </c>
      <c r="AN15" s="15" t="s">
        <v>67</v>
      </c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6"/>
    </row>
    <row r="16" spans="1:53" s="20" customFormat="1" ht="11.25" x14ac:dyDescent="0.15">
      <c r="A16" s="18" t="str">
        <f>'[2]Общие сведения'!$D$122</f>
        <v>1</v>
      </c>
      <c r="B16" s="19" t="str">
        <f>INDEX('[2]Общие сведения'!$N$121:$N$148,MATCH($A16,'[2]Общие сведения'!$D$121:$D$148,0))</f>
        <v>одноставочный</v>
      </c>
      <c r="D16" s="19" t="str">
        <f>INDEX('[2]Общие сведения'!$H$121:$H$148,MATCH($A16,'[2]Общие сведения'!$D$121:$D$148,0))</f>
        <v>Водоотведение</v>
      </c>
      <c r="L16" s="21" t="str">
        <f>INDEX('[2]Общие сведения'!$J$121:$J$148,MATCH($A16,'[2]Общие сведения'!$D$121:$D$148,0))</f>
        <v>Тариф 1 (Водоотведение) - тариф на водоотведение</v>
      </c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</row>
    <row r="17" spans="1:53" s="24" customFormat="1" ht="56.25" outlineLevel="1" x14ac:dyDescent="0.25">
      <c r="A17" s="23" t="str">
        <f>A16</f>
        <v>1</v>
      </c>
      <c r="C17" s="25"/>
      <c r="D17" s="25" t="s">
        <v>68</v>
      </c>
      <c r="L17" s="26" t="s">
        <v>69</v>
      </c>
      <c r="M17" s="27" t="s">
        <v>10</v>
      </c>
      <c r="N17" s="28" t="s">
        <v>20</v>
      </c>
      <c r="O17" s="29">
        <v>1391.71</v>
      </c>
      <c r="P17" s="29">
        <v>1145.4982399999999</v>
      </c>
      <c r="Q17" s="29">
        <v>1389.1729573377174</v>
      </c>
      <c r="R17" s="29">
        <v>243.67471733771754</v>
      </c>
      <c r="S17" s="29">
        <v>1472.914</v>
      </c>
      <c r="T17" s="30">
        <v>1438.96</v>
      </c>
      <c r="U17" s="30"/>
      <c r="V17" s="30"/>
      <c r="W17" s="30"/>
      <c r="X17" s="30"/>
      <c r="Y17" s="30"/>
      <c r="Z17" s="30"/>
      <c r="AA17" s="30"/>
      <c r="AB17" s="30"/>
      <c r="AC17" s="30"/>
      <c r="AD17" s="30">
        <v>1557.2762846312501</v>
      </c>
      <c r="AE17" s="30">
        <v>1481.55</v>
      </c>
      <c r="AF17" s="30">
        <v>1525.4</v>
      </c>
      <c r="AG17" s="30">
        <v>1570.55</v>
      </c>
      <c r="AH17" s="30">
        <f t="shared" ref="AH17:AM17" si="4">AG17*AH18</f>
        <v>1570.55</v>
      </c>
      <c r="AI17" s="30">
        <f t="shared" si="4"/>
        <v>1570.55</v>
      </c>
      <c r="AJ17" s="30">
        <f t="shared" si="4"/>
        <v>1570.55</v>
      </c>
      <c r="AK17" s="30">
        <f t="shared" si="4"/>
        <v>1570.55</v>
      </c>
      <c r="AL17" s="30">
        <f t="shared" si="4"/>
        <v>1570.55</v>
      </c>
      <c r="AM17" s="30">
        <f t="shared" si="4"/>
        <v>1570.55</v>
      </c>
      <c r="AN17" s="29">
        <f>IF(S17=0,0,(AD17-S17)/S17*100)</f>
        <v>5.7275770772258312</v>
      </c>
      <c r="AO17" s="29">
        <f t="shared" ref="AO17:AW17" si="5">IF(AD17=0,0,(AE17-AD17)/AD17*100)</f>
        <v>-4.8627392183771327</v>
      </c>
      <c r="AP17" s="29">
        <f t="shared" si="5"/>
        <v>2.9597381121123241</v>
      </c>
      <c r="AQ17" s="29">
        <f t="shared" si="5"/>
        <v>2.9598793759013935</v>
      </c>
      <c r="AR17" s="29">
        <f t="shared" si="5"/>
        <v>0</v>
      </c>
      <c r="AS17" s="29">
        <f t="shared" si="5"/>
        <v>0</v>
      </c>
      <c r="AT17" s="29">
        <f t="shared" si="5"/>
        <v>0</v>
      </c>
      <c r="AU17" s="29">
        <f t="shared" si="5"/>
        <v>0</v>
      </c>
      <c r="AV17" s="29">
        <f t="shared" si="5"/>
        <v>0</v>
      </c>
      <c r="AW17" s="29">
        <f t="shared" si="5"/>
        <v>0</v>
      </c>
      <c r="AX17" s="31" t="s">
        <v>70</v>
      </c>
      <c r="AY17" s="31"/>
      <c r="AZ17" s="31"/>
      <c r="BA17" s="32"/>
    </row>
    <row r="18" spans="1:53" ht="11.25" hidden="1" outlineLevel="1" x14ac:dyDescent="0.25">
      <c r="A18" s="23" t="str">
        <f t="shared" ref="A18:A81" si="6">A17</f>
        <v>1</v>
      </c>
      <c r="C18" s="33"/>
      <c r="D18" s="33" t="s">
        <v>71</v>
      </c>
      <c r="L18" s="34" t="s">
        <v>2</v>
      </c>
      <c r="M18" s="35" t="s">
        <v>72</v>
      </c>
      <c r="N18" s="36"/>
      <c r="O18" s="37"/>
      <c r="P18" s="37"/>
      <c r="Q18" s="37"/>
      <c r="R18" s="38">
        <v>0</v>
      </c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>
        <v>1</v>
      </c>
      <c r="AF18" s="37">
        <v>1</v>
      </c>
      <c r="AG18" s="37">
        <v>1</v>
      </c>
      <c r="AH18" s="37">
        <f>SUMIFS(INDEX([2]Сценарии!$O$15:$AP$53,,MATCH(AH$3,[2]Сценарии!$O$3:$AP$3,0)),[2]Сценарии!$A$15:$A$53,$A18,[2]Сценарии!$B$15:$B$53,"ИОР")</f>
        <v>1</v>
      </c>
      <c r="AI18" s="37">
        <f>SUMIFS(INDEX([2]Сценарии!$O$15:$AP$53,,MATCH(AI$3,[2]Сценарии!$O$3:$AP$3,0)),[2]Сценарии!$A$15:$A$53,$A18,[2]Сценарии!$B$15:$B$53,"ИОР")</f>
        <v>1</v>
      </c>
      <c r="AJ18" s="37">
        <f>SUMIFS(INDEX([2]Сценарии!$O$15:$AP$53,,MATCH(AJ$3,[2]Сценарии!$O$3:$AP$3,0)),[2]Сценарии!$A$15:$A$53,$A18,[2]Сценарии!$B$15:$B$53,"ИОР")</f>
        <v>1</v>
      </c>
      <c r="AK18" s="37">
        <f>SUMIFS(INDEX([2]Сценарии!$O$15:$AP$53,,MATCH(AK$3,[2]Сценарии!$O$3:$AP$3,0)),[2]Сценарии!$A$15:$A$53,$A18,[2]Сценарии!$B$15:$B$53,"ИОР")</f>
        <v>1</v>
      </c>
      <c r="AL18" s="37">
        <f>SUMIFS(INDEX([2]Сценарии!$O$15:$AP$53,,MATCH(AL$3,[2]Сценарии!$O$3:$AP$3,0)),[2]Сценарии!$A$15:$A$53,$A18,[2]Сценарии!$B$15:$B$53,"ИОР")</f>
        <v>1</v>
      </c>
      <c r="AM18" s="37">
        <f>SUMIFS(INDEX([2]Сценарии!$O$15:$AP$53,,MATCH(AM$3,[2]Сценарии!$O$3:$AP$3,0)),[2]Сценарии!$A$15:$A$53,$A18,[2]Сценарии!$B$15:$B$53,"ИОР")</f>
        <v>1</v>
      </c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1"/>
      <c r="AY18" s="31"/>
      <c r="AZ18" s="31"/>
    </row>
    <row r="19" spans="1:53" s="32" customFormat="1" ht="21" hidden="1" outlineLevel="1" x14ac:dyDescent="0.25">
      <c r="A19" s="23" t="str">
        <f t="shared" si="6"/>
        <v>1</v>
      </c>
      <c r="C19" s="25"/>
      <c r="D19" s="25" t="s">
        <v>73</v>
      </c>
      <c r="L19" s="26" t="s">
        <v>4</v>
      </c>
      <c r="M19" s="40" t="s">
        <v>74</v>
      </c>
      <c r="N19" s="28" t="s">
        <v>20</v>
      </c>
      <c r="O19" s="29">
        <v>1391.71</v>
      </c>
      <c r="P19" s="29">
        <v>848.95641999999998</v>
      </c>
      <c r="Q19" s="29">
        <v>1389.1729573377174</v>
      </c>
      <c r="R19" s="29">
        <v>540.21653733771745</v>
      </c>
      <c r="S19" s="29">
        <v>948.25</v>
      </c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2"/>
      <c r="AY19" s="42"/>
      <c r="AZ19" s="42"/>
    </row>
    <row r="20" spans="1:53" ht="56.25" hidden="1" outlineLevel="1" x14ac:dyDescent="0.25">
      <c r="A20" s="23" t="str">
        <f t="shared" si="6"/>
        <v>1</v>
      </c>
      <c r="C20" s="33"/>
      <c r="D20" s="33" t="s">
        <v>75</v>
      </c>
      <c r="L20" s="34" t="s">
        <v>54</v>
      </c>
      <c r="M20" s="43" t="s">
        <v>76</v>
      </c>
      <c r="N20" s="44" t="s">
        <v>20</v>
      </c>
      <c r="O20" s="45">
        <v>0</v>
      </c>
      <c r="P20" s="45">
        <v>120.83538999999999</v>
      </c>
      <c r="Q20" s="45">
        <v>0</v>
      </c>
      <c r="R20" s="45">
        <v>-120.83538999999999</v>
      </c>
      <c r="S20" s="45">
        <v>108.6</v>
      </c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1" t="s">
        <v>77</v>
      </c>
      <c r="AY20" s="31"/>
      <c r="AZ20" s="31"/>
      <c r="BA20" s="46"/>
    </row>
    <row r="21" spans="1:53" ht="15" hidden="1" outlineLevel="1" x14ac:dyDescent="0.25">
      <c r="A21" s="23" t="str">
        <f t="shared" si="6"/>
        <v>1</v>
      </c>
      <c r="C21" s="33"/>
      <c r="D21" s="33" t="s">
        <v>78</v>
      </c>
      <c r="L21" s="34" t="s">
        <v>79</v>
      </c>
      <c r="M21" s="47" t="s">
        <v>80</v>
      </c>
      <c r="N21" s="48" t="s">
        <v>20</v>
      </c>
      <c r="O21" s="49"/>
      <c r="P21" s="49">
        <v>59.66489</v>
      </c>
      <c r="Q21" s="49"/>
      <c r="R21" s="45">
        <v>-59.66489</v>
      </c>
      <c r="S21" s="4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1"/>
      <c r="AY21" s="31"/>
      <c r="AZ21" s="31"/>
    </row>
    <row r="22" spans="1:53" ht="15" hidden="1" outlineLevel="1" x14ac:dyDescent="0.25">
      <c r="A22" s="23" t="str">
        <f t="shared" si="6"/>
        <v>1</v>
      </c>
      <c r="C22" s="33"/>
      <c r="D22" s="33" t="s">
        <v>81</v>
      </c>
      <c r="L22" s="34" t="s">
        <v>82</v>
      </c>
      <c r="M22" s="50" t="s">
        <v>83</v>
      </c>
      <c r="N22" s="48" t="s">
        <v>20</v>
      </c>
      <c r="O22" s="49"/>
      <c r="P22" s="49">
        <v>61.170499999999997</v>
      </c>
      <c r="Q22" s="49"/>
      <c r="R22" s="45">
        <v>-61.170499999999997</v>
      </c>
      <c r="S22" s="49">
        <v>108.6</v>
      </c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1"/>
      <c r="AY22" s="31"/>
      <c r="AZ22" s="31"/>
    </row>
    <row r="23" spans="1:53" ht="22.5" hidden="1" outlineLevel="1" x14ac:dyDescent="0.25">
      <c r="A23" s="23" t="str">
        <f t="shared" si="6"/>
        <v>1</v>
      </c>
      <c r="C23" s="33"/>
      <c r="D23" s="33" t="s">
        <v>84</v>
      </c>
      <c r="L23" s="34" t="s">
        <v>55</v>
      </c>
      <c r="M23" s="43" t="s">
        <v>85</v>
      </c>
      <c r="N23" s="44" t="s">
        <v>20</v>
      </c>
      <c r="O23" s="49"/>
      <c r="P23" s="49"/>
      <c r="Q23" s="49"/>
      <c r="R23" s="45">
        <v>0</v>
      </c>
      <c r="S23" s="4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1"/>
      <c r="AY23" s="31"/>
      <c r="AZ23" s="31"/>
    </row>
    <row r="24" spans="1:53" ht="56.25" hidden="1" outlineLevel="1" x14ac:dyDescent="0.25">
      <c r="A24" s="23" t="str">
        <f t="shared" si="6"/>
        <v>1</v>
      </c>
      <c r="C24" s="33"/>
      <c r="D24" s="33" t="s">
        <v>86</v>
      </c>
      <c r="L24" s="34" t="s">
        <v>87</v>
      </c>
      <c r="M24" s="43" t="s">
        <v>88</v>
      </c>
      <c r="N24" s="48" t="s">
        <v>20</v>
      </c>
      <c r="O24" s="51">
        <v>0</v>
      </c>
      <c r="P24" s="51">
        <v>594.99503000000004</v>
      </c>
      <c r="Q24" s="51">
        <v>0</v>
      </c>
      <c r="R24" s="45">
        <v>-594.99503000000004</v>
      </c>
      <c r="S24" s="51">
        <v>699.65</v>
      </c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1" t="s">
        <v>89</v>
      </c>
      <c r="AY24" s="31"/>
      <c r="AZ24" s="31"/>
    </row>
    <row r="25" spans="1:53" ht="15" hidden="1" outlineLevel="1" x14ac:dyDescent="0.25">
      <c r="A25" s="23" t="str">
        <f t="shared" si="6"/>
        <v>1</v>
      </c>
      <c r="B25" s="52" t="s">
        <v>90</v>
      </c>
      <c r="C25" s="33"/>
      <c r="D25" s="33" t="s">
        <v>91</v>
      </c>
      <c r="L25" s="34" t="s">
        <v>92</v>
      </c>
      <c r="M25" s="47" t="s">
        <v>93</v>
      </c>
      <c r="N25" s="44" t="s">
        <v>20</v>
      </c>
      <c r="O25" s="49">
        <v>0</v>
      </c>
      <c r="P25" s="49">
        <v>464.95510999999999</v>
      </c>
      <c r="Q25" s="49"/>
      <c r="R25" s="45">
        <v>-464.95510999999999</v>
      </c>
      <c r="S25" s="49">
        <v>699.65</v>
      </c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1"/>
      <c r="AY25" s="31"/>
      <c r="AZ25" s="31"/>
    </row>
    <row r="26" spans="1:53" ht="30" hidden="1" outlineLevel="1" x14ac:dyDescent="0.25">
      <c r="A26" s="23" t="str">
        <f t="shared" si="6"/>
        <v>1</v>
      </c>
      <c r="B26" s="52" t="s">
        <v>94</v>
      </c>
      <c r="C26" s="33"/>
      <c r="D26" s="33" t="s">
        <v>95</v>
      </c>
      <c r="L26" s="34" t="s">
        <v>96</v>
      </c>
      <c r="M26" s="47" t="s">
        <v>97</v>
      </c>
      <c r="N26" s="48" t="s">
        <v>20</v>
      </c>
      <c r="O26" s="49">
        <v>0</v>
      </c>
      <c r="P26" s="49">
        <v>130.03992</v>
      </c>
      <c r="Q26" s="49">
        <v>0</v>
      </c>
      <c r="R26" s="45">
        <v>-130.03992</v>
      </c>
      <c r="S26" s="49">
        <v>0</v>
      </c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1"/>
      <c r="AY26" s="31"/>
      <c r="AZ26" s="31"/>
    </row>
    <row r="27" spans="1:53" ht="11.25" hidden="1" outlineLevel="1" x14ac:dyDescent="0.25">
      <c r="A27" s="23" t="str">
        <f t="shared" si="6"/>
        <v>1</v>
      </c>
      <c r="C27" s="33"/>
      <c r="D27" s="33" t="s">
        <v>98</v>
      </c>
      <c r="L27" s="34" t="s">
        <v>99</v>
      </c>
      <c r="M27" s="43" t="s">
        <v>100</v>
      </c>
      <c r="N27" s="44" t="s">
        <v>20</v>
      </c>
      <c r="O27" s="49"/>
      <c r="P27" s="49"/>
      <c r="Q27" s="49"/>
      <c r="R27" s="45">
        <v>0</v>
      </c>
      <c r="S27" s="4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1"/>
      <c r="AY27" s="31"/>
      <c r="AZ27" s="31"/>
    </row>
    <row r="28" spans="1:53" ht="15" hidden="1" outlineLevel="1" x14ac:dyDescent="0.25">
      <c r="A28" s="23" t="str">
        <f t="shared" si="6"/>
        <v>1</v>
      </c>
      <c r="C28" s="33"/>
      <c r="D28" s="33" t="s">
        <v>101</v>
      </c>
      <c r="L28" s="34" t="s">
        <v>102</v>
      </c>
      <c r="M28" s="53" t="s">
        <v>103</v>
      </c>
      <c r="N28" s="36" t="s">
        <v>20</v>
      </c>
      <c r="O28" s="51">
        <v>1391.71</v>
      </c>
      <c r="P28" s="51">
        <v>133.126</v>
      </c>
      <c r="Q28" s="51">
        <v>1389.1729573377174</v>
      </c>
      <c r="R28" s="45">
        <v>1256.0469573377175</v>
      </c>
      <c r="S28" s="51">
        <v>140</v>
      </c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1"/>
      <c r="AY28" s="31"/>
      <c r="AZ28" s="31"/>
    </row>
    <row r="29" spans="1:53" ht="11.25" hidden="1" outlineLevel="1" x14ac:dyDescent="0.25">
      <c r="A29" s="23" t="str">
        <f t="shared" si="6"/>
        <v>1</v>
      </c>
      <c r="C29" s="33"/>
      <c r="D29" s="33" t="s">
        <v>104</v>
      </c>
      <c r="L29" s="34" t="s">
        <v>105</v>
      </c>
      <c r="M29" s="50" t="s">
        <v>106</v>
      </c>
      <c r="N29" s="36" t="s">
        <v>20</v>
      </c>
      <c r="O29" s="49"/>
      <c r="P29" s="49"/>
      <c r="Q29" s="49"/>
      <c r="R29" s="45">
        <v>0</v>
      </c>
      <c r="S29" s="4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1"/>
      <c r="AY29" s="31"/>
      <c r="AZ29" s="31"/>
    </row>
    <row r="30" spans="1:53" ht="22.5" hidden="1" outlineLevel="1" x14ac:dyDescent="0.25">
      <c r="A30" s="23" t="str">
        <f t="shared" si="6"/>
        <v>1</v>
      </c>
      <c r="C30" s="33"/>
      <c r="D30" s="33" t="s">
        <v>107</v>
      </c>
      <c r="L30" s="34" t="s">
        <v>108</v>
      </c>
      <c r="M30" s="50" t="s">
        <v>109</v>
      </c>
      <c r="N30" s="36" t="s">
        <v>20</v>
      </c>
      <c r="O30" s="49"/>
      <c r="P30" s="49"/>
      <c r="Q30" s="49"/>
      <c r="R30" s="45">
        <v>0</v>
      </c>
      <c r="S30" s="4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1"/>
      <c r="AY30" s="31"/>
      <c r="AZ30" s="31"/>
    </row>
    <row r="31" spans="1:53" ht="22.5" hidden="1" outlineLevel="1" x14ac:dyDescent="0.25">
      <c r="A31" s="23" t="str">
        <f t="shared" si="6"/>
        <v>1</v>
      </c>
      <c r="C31" s="33"/>
      <c r="D31" s="33" t="s">
        <v>110</v>
      </c>
      <c r="L31" s="34" t="s">
        <v>111</v>
      </c>
      <c r="M31" s="54" t="s">
        <v>112</v>
      </c>
      <c r="N31" s="36" t="s">
        <v>20</v>
      </c>
      <c r="O31" s="49"/>
      <c r="P31" s="49"/>
      <c r="Q31" s="49"/>
      <c r="R31" s="45">
        <v>0</v>
      </c>
      <c r="S31" s="4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1"/>
      <c r="AY31" s="31"/>
      <c r="AZ31" s="31"/>
    </row>
    <row r="32" spans="1:53" ht="22.5" hidden="1" outlineLevel="1" x14ac:dyDescent="0.25">
      <c r="A32" s="23" t="str">
        <f t="shared" si="6"/>
        <v>1</v>
      </c>
      <c r="C32" s="33"/>
      <c r="D32" s="33" t="s">
        <v>113</v>
      </c>
      <c r="L32" s="34" t="s">
        <v>114</v>
      </c>
      <c r="M32" s="54" t="s">
        <v>115</v>
      </c>
      <c r="N32" s="36" t="s">
        <v>20</v>
      </c>
      <c r="O32" s="49"/>
      <c r="P32" s="49">
        <v>40.93</v>
      </c>
      <c r="Q32" s="49"/>
      <c r="R32" s="45">
        <v>-40.93</v>
      </c>
      <c r="S32" s="4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1"/>
      <c r="AY32" s="31"/>
      <c r="AZ32" s="31"/>
    </row>
    <row r="33" spans="1:52" ht="56.25" hidden="1" outlineLevel="1" x14ac:dyDescent="0.25">
      <c r="A33" s="23" t="str">
        <f t="shared" si="6"/>
        <v>1</v>
      </c>
      <c r="C33" s="33"/>
      <c r="D33" s="33" t="s">
        <v>116</v>
      </c>
      <c r="L33" s="34" t="s">
        <v>117</v>
      </c>
      <c r="M33" s="50" t="s">
        <v>118</v>
      </c>
      <c r="N33" s="36" t="s">
        <v>20</v>
      </c>
      <c r="O33" s="49"/>
      <c r="P33" s="49">
        <v>92.195999999999998</v>
      </c>
      <c r="Q33" s="49"/>
      <c r="R33" s="45">
        <v>-92.195999999999998</v>
      </c>
      <c r="S33" s="49">
        <v>70</v>
      </c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1" t="s">
        <v>119</v>
      </c>
      <c r="AY33" s="31"/>
      <c r="AZ33" s="31"/>
    </row>
    <row r="34" spans="1:52" ht="11.25" hidden="1" outlineLevel="1" x14ac:dyDescent="0.25">
      <c r="A34" s="23" t="str">
        <f t="shared" si="6"/>
        <v>1</v>
      </c>
      <c r="C34" s="33"/>
      <c r="D34" s="33" t="s">
        <v>120</v>
      </c>
      <c r="L34" s="34" t="s">
        <v>121</v>
      </c>
      <c r="M34" s="50" t="s">
        <v>122</v>
      </c>
      <c r="N34" s="36" t="s">
        <v>20</v>
      </c>
      <c r="O34" s="49"/>
      <c r="P34" s="49"/>
      <c r="Q34" s="49"/>
      <c r="R34" s="45">
        <v>0</v>
      </c>
      <c r="S34" s="4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1"/>
      <c r="AY34" s="31"/>
      <c r="AZ34" s="31"/>
    </row>
    <row r="35" spans="1:52" ht="11.25" hidden="1" outlineLevel="1" x14ac:dyDescent="0.25">
      <c r="A35" s="23" t="str">
        <f t="shared" si="6"/>
        <v>1</v>
      </c>
      <c r="C35" s="33"/>
      <c r="D35" s="33" t="s">
        <v>123</v>
      </c>
      <c r="L35" s="34" t="s">
        <v>124</v>
      </c>
      <c r="M35" s="50" t="s">
        <v>125</v>
      </c>
      <c r="N35" s="36" t="s">
        <v>20</v>
      </c>
      <c r="O35" s="49">
        <v>1391.71</v>
      </c>
      <c r="P35" s="49"/>
      <c r="Q35" s="49">
        <v>1389.1729573377174</v>
      </c>
      <c r="R35" s="45">
        <v>1389.1729573377174</v>
      </c>
      <c r="S35" s="49">
        <v>70</v>
      </c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1"/>
      <c r="AY35" s="31"/>
      <c r="AZ35" s="31"/>
    </row>
    <row r="36" spans="1:52" s="55" customFormat="1" ht="11.25" hidden="1" outlineLevel="1" x14ac:dyDescent="0.25">
      <c r="A36" s="23" t="str">
        <f t="shared" si="6"/>
        <v>1</v>
      </c>
      <c r="C36" s="33"/>
      <c r="D36" s="33" t="s">
        <v>126</v>
      </c>
      <c r="L36" s="56" t="s">
        <v>5</v>
      </c>
      <c r="M36" s="57" t="s">
        <v>127</v>
      </c>
      <c r="N36" s="58" t="s">
        <v>20</v>
      </c>
      <c r="O36" s="59">
        <v>0</v>
      </c>
      <c r="P36" s="59">
        <v>17.1782</v>
      </c>
      <c r="Q36" s="59">
        <v>0</v>
      </c>
      <c r="R36" s="29">
        <v>-17.1782</v>
      </c>
      <c r="S36" s="59">
        <v>343.89400000000001</v>
      </c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2"/>
      <c r="AY36" s="42"/>
      <c r="AZ36" s="42"/>
    </row>
    <row r="37" spans="1:52" ht="22.5" hidden="1" outlineLevel="1" x14ac:dyDescent="0.25">
      <c r="A37" s="23" t="str">
        <f t="shared" si="6"/>
        <v>1</v>
      </c>
      <c r="C37" s="33"/>
      <c r="D37" s="33" t="s">
        <v>128</v>
      </c>
      <c r="L37" s="34" t="s">
        <v>11</v>
      </c>
      <c r="M37" s="43" t="s">
        <v>129</v>
      </c>
      <c r="N37" s="36" t="s">
        <v>20</v>
      </c>
      <c r="O37" s="49"/>
      <c r="P37" s="49">
        <v>17.1782</v>
      </c>
      <c r="Q37" s="49"/>
      <c r="R37" s="45">
        <v>-17.1782</v>
      </c>
      <c r="S37" s="49">
        <v>343.89400000000001</v>
      </c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1"/>
      <c r="AY37" s="31"/>
      <c r="AZ37" s="31"/>
    </row>
    <row r="38" spans="1:52" ht="45" hidden="1" outlineLevel="1" x14ac:dyDescent="0.25">
      <c r="A38" s="23" t="str">
        <f t="shared" si="6"/>
        <v>1</v>
      </c>
      <c r="C38" s="33"/>
      <c r="D38" s="33" t="s">
        <v>130</v>
      </c>
      <c r="L38" s="34" t="s">
        <v>12</v>
      </c>
      <c r="M38" s="53" t="s">
        <v>131</v>
      </c>
      <c r="N38" s="36" t="s">
        <v>20</v>
      </c>
      <c r="O38" s="49"/>
      <c r="P38" s="49"/>
      <c r="Q38" s="49"/>
      <c r="R38" s="45">
        <v>0</v>
      </c>
      <c r="S38" s="4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1"/>
      <c r="AY38" s="31"/>
      <c r="AZ38" s="31"/>
    </row>
    <row r="39" spans="1:52" ht="30" hidden="1" outlineLevel="1" x14ac:dyDescent="0.25">
      <c r="A39" s="23" t="str">
        <f t="shared" si="6"/>
        <v>1</v>
      </c>
      <c r="C39" s="33"/>
      <c r="D39" s="33" t="s">
        <v>132</v>
      </c>
      <c r="L39" s="34" t="s">
        <v>133</v>
      </c>
      <c r="M39" s="53" t="s">
        <v>134</v>
      </c>
      <c r="N39" s="36" t="s">
        <v>20</v>
      </c>
      <c r="O39" s="49">
        <v>0</v>
      </c>
      <c r="P39" s="49"/>
      <c r="Q39" s="49"/>
      <c r="R39" s="45">
        <v>0</v>
      </c>
      <c r="S39" s="49">
        <v>0</v>
      </c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1"/>
      <c r="AY39" s="31"/>
      <c r="AZ39" s="31"/>
    </row>
    <row r="40" spans="1:52" ht="15" hidden="1" outlineLevel="1" x14ac:dyDescent="0.25">
      <c r="A40" s="23" t="str">
        <f t="shared" si="6"/>
        <v>1</v>
      </c>
      <c r="B40" s="60" t="s">
        <v>135</v>
      </c>
      <c r="C40" s="33"/>
      <c r="D40" s="33" t="s">
        <v>136</v>
      </c>
      <c r="L40" s="34" t="s">
        <v>137</v>
      </c>
      <c r="M40" s="47" t="s">
        <v>138</v>
      </c>
      <c r="N40" s="36" t="s">
        <v>20</v>
      </c>
      <c r="O40" s="49">
        <v>0</v>
      </c>
      <c r="P40" s="49"/>
      <c r="Q40" s="49"/>
      <c r="R40" s="45">
        <v>0</v>
      </c>
      <c r="S40" s="49">
        <v>0</v>
      </c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1"/>
      <c r="AY40" s="31"/>
      <c r="AZ40" s="31"/>
    </row>
    <row r="41" spans="1:52" ht="30" hidden="1" outlineLevel="1" x14ac:dyDescent="0.25">
      <c r="A41" s="23" t="str">
        <f t="shared" si="6"/>
        <v>1</v>
      </c>
      <c r="B41" s="60" t="s">
        <v>139</v>
      </c>
      <c r="C41" s="33"/>
      <c r="D41" s="33" t="s">
        <v>140</v>
      </c>
      <c r="L41" s="34" t="s">
        <v>141</v>
      </c>
      <c r="M41" s="47" t="s">
        <v>142</v>
      </c>
      <c r="N41" s="36" t="s">
        <v>20</v>
      </c>
      <c r="O41" s="49">
        <v>0</v>
      </c>
      <c r="P41" s="49">
        <v>0</v>
      </c>
      <c r="Q41" s="49">
        <v>0</v>
      </c>
      <c r="R41" s="45">
        <v>0</v>
      </c>
      <c r="S41" s="49">
        <v>0</v>
      </c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1"/>
      <c r="AY41" s="31"/>
      <c r="AZ41" s="31"/>
    </row>
    <row r="42" spans="1:52" s="55" customFormat="1" ht="56.25" hidden="1" outlineLevel="1" x14ac:dyDescent="0.25">
      <c r="A42" s="23" t="str">
        <f t="shared" si="6"/>
        <v>1</v>
      </c>
      <c r="C42" s="33"/>
      <c r="D42" s="33" t="s">
        <v>143</v>
      </c>
      <c r="L42" s="56" t="s">
        <v>6</v>
      </c>
      <c r="M42" s="57" t="s">
        <v>18</v>
      </c>
      <c r="N42" s="58" t="s">
        <v>20</v>
      </c>
      <c r="O42" s="59">
        <v>0</v>
      </c>
      <c r="P42" s="59">
        <v>194.34187</v>
      </c>
      <c r="Q42" s="59">
        <v>0</v>
      </c>
      <c r="R42" s="29">
        <v>-194.34187</v>
      </c>
      <c r="S42" s="59">
        <v>180.77</v>
      </c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2" t="s">
        <v>144</v>
      </c>
      <c r="AY42" s="42"/>
      <c r="AZ42" s="42"/>
    </row>
    <row r="43" spans="1:52" ht="22.5" hidden="1" outlineLevel="1" x14ac:dyDescent="0.25">
      <c r="A43" s="23" t="str">
        <f t="shared" si="6"/>
        <v>1</v>
      </c>
      <c r="B43" s="1" t="s">
        <v>145</v>
      </c>
      <c r="C43" s="33"/>
      <c r="D43" s="33" t="s">
        <v>146</v>
      </c>
      <c r="L43" s="34" t="s">
        <v>147</v>
      </c>
      <c r="M43" s="43" t="s">
        <v>148</v>
      </c>
      <c r="N43" s="36" t="s">
        <v>20</v>
      </c>
      <c r="O43" s="51">
        <v>0</v>
      </c>
      <c r="P43" s="51">
        <v>3.7264400000000002</v>
      </c>
      <c r="Q43" s="51">
        <v>0</v>
      </c>
      <c r="R43" s="45">
        <v>-3.7264400000000002</v>
      </c>
      <c r="S43" s="51">
        <v>30</v>
      </c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1"/>
      <c r="AY43" s="31"/>
      <c r="AZ43" s="31"/>
    </row>
    <row r="44" spans="1:52" ht="15" hidden="1" outlineLevel="1" x14ac:dyDescent="0.25">
      <c r="A44" s="23" t="str">
        <f t="shared" si="6"/>
        <v>1</v>
      </c>
      <c r="B44" s="1" t="s">
        <v>149</v>
      </c>
      <c r="C44" s="33"/>
      <c r="D44" s="33" t="s">
        <v>150</v>
      </c>
      <c r="L44" s="34" t="s">
        <v>151</v>
      </c>
      <c r="M44" s="47" t="s">
        <v>152</v>
      </c>
      <c r="N44" s="36" t="s">
        <v>20</v>
      </c>
      <c r="O44" s="49">
        <v>0</v>
      </c>
      <c r="P44" s="49">
        <v>3.2025100000000002</v>
      </c>
      <c r="Q44" s="49"/>
      <c r="R44" s="45">
        <v>-3.2025100000000002</v>
      </c>
      <c r="S44" s="49">
        <v>0</v>
      </c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1"/>
      <c r="AY44" s="31"/>
      <c r="AZ44" s="31"/>
    </row>
    <row r="45" spans="1:52" ht="15" hidden="1" outlineLevel="1" x14ac:dyDescent="0.25">
      <c r="A45" s="23" t="str">
        <f t="shared" si="6"/>
        <v>1</v>
      </c>
      <c r="B45" s="1" t="s">
        <v>153</v>
      </c>
      <c r="C45" s="33"/>
      <c r="D45" s="33" t="s">
        <v>154</v>
      </c>
      <c r="L45" s="34" t="s">
        <v>155</v>
      </c>
      <c r="M45" s="47" t="s">
        <v>156</v>
      </c>
      <c r="N45" s="36" t="s">
        <v>20</v>
      </c>
      <c r="O45" s="49">
        <v>0</v>
      </c>
      <c r="P45" s="49"/>
      <c r="Q45" s="49"/>
      <c r="R45" s="45">
        <v>0</v>
      </c>
      <c r="S45" s="49">
        <v>0</v>
      </c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1"/>
      <c r="AY45" s="31"/>
      <c r="AZ45" s="31"/>
    </row>
    <row r="46" spans="1:52" ht="15" hidden="1" outlineLevel="1" x14ac:dyDescent="0.25">
      <c r="A46" s="23" t="str">
        <f t="shared" si="6"/>
        <v>1</v>
      </c>
      <c r="B46" s="1" t="s">
        <v>157</v>
      </c>
      <c r="C46" s="33"/>
      <c r="D46" s="33" t="s">
        <v>158</v>
      </c>
      <c r="L46" s="34" t="s">
        <v>159</v>
      </c>
      <c r="M46" s="47" t="s">
        <v>160</v>
      </c>
      <c r="N46" s="36" t="s">
        <v>20</v>
      </c>
      <c r="O46" s="49">
        <v>0</v>
      </c>
      <c r="P46" s="49"/>
      <c r="Q46" s="49"/>
      <c r="R46" s="45">
        <v>0</v>
      </c>
      <c r="S46" s="49">
        <v>0</v>
      </c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1"/>
      <c r="AY46" s="31"/>
      <c r="AZ46" s="31"/>
    </row>
    <row r="47" spans="1:52" ht="15" hidden="1" outlineLevel="1" x14ac:dyDescent="0.25">
      <c r="A47" s="23" t="str">
        <f t="shared" si="6"/>
        <v>1</v>
      </c>
      <c r="B47" s="1" t="s">
        <v>161</v>
      </c>
      <c r="C47" s="33"/>
      <c r="D47" s="33" t="s">
        <v>162</v>
      </c>
      <c r="L47" s="34" t="s">
        <v>163</v>
      </c>
      <c r="M47" s="47" t="s">
        <v>164</v>
      </c>
      <c r="N47" s="36" t="s">
        <v>20</v>
      </c>
      <c r="O47" s="49">
        <v>0</v>
      </c>
      <c r="P47" s="49">
        <v>0.52393000000000001</v>
      </c>
      <c r="Q47" s="49"/>
      <c r="R47" s="45">
        <v>-0.52393000000000001</v>
      </c>
      <c r="S47" s="49">
        <v>0</v>
      </c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1"/>
      <c r="AY47" s="31"/>
      <c r="AZ47" s="31"/>
    </row>
    <row r="48" spans="1:52" ht="15" hidden="1" outlineLevel="1" x14ac:dyDescent="0.25">
      <c r="A48" s="23" t="str">
        <f t="shared" si="6"/>
        <v>1</v>
      </c>
      <c r="B48" s="1" t="s">
        <v>165</v>
      </c>
      <c r="C48" s="33"/>
      <c r="D48" s="33" t="s">
        <v>166</v>
      </c>
      <c r="L48" s="34" t="s">
        <v>167</v>
      </c>
      <c r="M48" s="47" t="s">
        <v>168</v>
      </c>
      <c r="N48" s="36" t="s">
        <v>20</v>
      </c>
      <c r="O48" s="49">
        <v>0</v>
      </c>
      <c r="P48" s="49"/>
      <c r="Q48" s="49"/>
      <c r="R48" s="45">
        <v>0</v>
      </c>
      <c r="S48" s="49">
        <v>0</v>
      </c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1"/>
      <c r="AY48" s="31"/>
      <c r="AZ48" s="31"/>
    </row>
    <row r="49" spans="1:52" ht="15" hidden="1" outlineLevel="1" x14ac:dyDescent="0.25">
      <c r="A49" s="23" t="str">
        <f t="shared" si="6"/>
        <v>1</v>
      </c>
      <c r="B49" s="1" t="s">
        <v>169</v>
      </c>
      <c r="C49" s="33"/>
      <c r="D49" s="33" t="s">
        <v>170</v>
      </c>
      <c r="L49" s="34" t="s">
        <v>171</v>
      </c>
      <c r="M49" s="47" t="s">
        <v>172</v>
      </c>
      <c r="N49" s="36" t="s">
        <v>20</v>
      </c>
      <c r="O49" s="49">
        <v>0</v>
      </c>
      <c r="P49" s="49"/>
      <c r="Q49" s="49"/>
      <c r="R49" s="45">
        <v>0</v>
      </c>
      <c r="S49" s="49">
        <v>0</v>
      </c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1"/>
      <c r="AY49" s="31"/>
      <c r="AZ49" s="31"/>
    </row>
    <row r="50" spans="1:52" ht="15" hidden="1" outlineLevel="1" x14ac:dyDescent="0.25">
      <c r="A50" s="23" t="str">
        <f t="shared" si="6"/>
        <v>1</v>
      </c>
      <c r="B50" s="1" t="s">
        <v>173</v>
      </c>
      <c r="C50" s="33"/>
      <c r="D50" s="33" t="s">
        <v>174</v>
      </c>
      <c r="L50" s="34" t="s">
        <v>175</v>
      </c>
      <c r="M50" s="47" t="s">
        <v>176</v>
      </c>
      <c r="N50" s="36" t="s">
        <v>20</v>
      </c>
      <c r="O50" s="49">
        <v>0</v>
      </c>
      <c r="P50" s="49"/>
      <c r="Q50" s="49"/>
      <c r="R50" s="45">
        <v>0</v>
      </c>
      <c r="S50" s="49">
        <v>30</v>
      </c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1"/>
      <c r="AY50" s="31"/>
      <c r="AZ50" s="31"/>
    </row>
    <row r="51" spans="1:52" ht="22.5" hidden="1" outlineLevel="1" x14ac:dyDescent="0.25">
      <c r="A51" s="23" t="str">
        <f t="shared" si="6"/>
        <v>1</v>
      </c>
      <c r="C51" s="33"/>
      <c r="D51" s="33" t="s">
        <v>177</v>
      </c>
      <c r="L51" s="34" t="s">
        <v>178</v>
      </c>
      <c r="M51" s="43" t="s">
        <v>179</v>
      </c>
      <c r="N51" s="36" t="s">
        <v>20</v>
      </c>
      <c r="O51" s="51">
        <v>0</v>
      </c>
      <c r="P51" s="51">
        <v>156.0882</v>
      </c>
      <c r="Q51" s="51">
        <v>0</v>
      </c>
      <c r="R51" s="45">
        <v>-156.0882</v>
      </c>
      <c r="S51" s="51">
        <v>150.77000000000001</v>
      </c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1"/>
      <c r="AY51" s="31"/>
      <c r="AZ51" s="31"/>
    </row>
    <row r="52" spans="1:52" ht="30" hidden="1" outlineLevel="1" x14ac:dyDescent="0.25">
      <c r="A52" s="23" t="str">
        <f t="shared" si="6"/>
        <v>1</v>
      </c>
      <c r="B52" s="1" t="s">
        <v>180</v>
      </c>
      <c r="C52" s="33"/>
      <c r="D52" s="33" t="s">
        <v>181</v>
      </c>
      <c r="L52" s="34" t="s">
        <v>182</v>
      </c>
      <c r="M52" s="47" t="s">
        <v>183</v>
      </c>
      <c r="N52" s="61" t="s">
        <v>20</v>
      </c>
      <c r="O52" s="49">
        <v>0</v>
      </c>
      <c r="P52" s="49">
        <v>124.26487</v>
      </c>
      <c r="Q52" s="49"/>
      <c r="R52" s="45">
        <v>-124.26487</v>
      </c>
      <c r="S52" s="49">
        <v>150.77000000000001</v>
      </c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1"/>
      <c r="AY52" s="31"/>
      <c r="AZ52" s="31"/>
    </row>
    <row r="53" spans="1:52" ht="30" hidden="1" outlineLevel="1" x14ac:dyDescent="0.25">
      <c r="A53" s="23" t="str">
        <f t="shared" si="6"/>
        <v>1</v>
      </c>
      <c r="B53" s="1" t="s">
        <v>184</v>
      </c>
      <c r="C53" s="33"/>
      <c r="D53" s="33" t="s">
        <v>185</v>
      </c>
      <c r="L53" s="34" t="s">
        <v>186</v>
      </c>
      <c r="M53" s="47" t="s">
        <v>187</v>
      </c>
      <c r="N53" s="36" t="s">
        <v>20</v>
      </c>
      <c r="O53" s="49">
        <v>0</v>
      </c>
      <c r="P53" s="49">
        <v>31.823329999999999</v>
      </c>
      <c r="Q53" s="49">
        <v>0</v>
      </c>
      <c r="R53" s="45">
        <v>-31.823329999999999</v>
      </c>
      <c r="S53" s="49">
        <v>0</v>
      </c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1"/>
      <c r="AY53" s="31"/>
      <c r="AZ53" s="31"/>
    </row>
    <row r="54" spans="1:52" ht="33.75" hidden="1" outlineLevel="1" x14ac:dyDescent="0.25">
      <c r="A54" s="23" t="str">
        <f t="shared" si="6"/>
        <v>1</v>
      </c>
      <c r="B54" s="60" t="s">
        <v>188</v>
      </c>
      <c r="C54" s="33"/>
      <c r="D54" s="33" t="s">
        <v>189</v>
      </c>
      <c r="L54" s="34" t="s">
        <v>190</v>
      </c>
      <c r="M54" s="43" t="s">
        <v>191</v>
      </c>
      <c r="N54" s="36" t="s">
        <v>20</v>
      </c>
      <c r="O54" s="49">
        <v>0</v>
      </c>
      <c r="P54" s="49">
        <v>8.56447</v>
      </c>
      <c r="Q54" s="49"/>
      <c r="R54" s="45">
        <v>-8.56447</v>
      </c>
      <c r="S54" s="49">
        <v>0</v>
      </c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1"/>
      <c r="AY54" s="31"/>
      <c r="AZ54" s="31"/>
    </row>
    <row r="55" spans="1:52" ht="15" hidden="1" outlineLevel="1" x14ac:dyDescent="0.25">
      <c r="A55" s="23" t="str">
        <f t="shared" si="6"/>
        <v>1</v>
      </c>
      <c r="B55" s="60" t="s">
        <v>192</v>
      </c>
      <c r="C55" s="33"/>
      <c r="D55" s="33" t="s">
        <v>193</v>
      </c>
      <c r="L55" s="34" t="s">
        <v>194</v>
      </c>
      <c r="M55" s="43" t="s">
        <v>195</v>
      </c>
      <c r="N55" s="36" t="s">
        <v>20</v>
      </c>
      <c r="O55" s="49">
        <v>0</v>
      </c>
      <c r="P55" s="49"/>
      <c r="Q55" s="49"/>
      <c r="R55" s="45">
        <v>0</v>
      </c>
      <c r="S55" s="49">
        <v>0</v>
      </c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  <c r="AX55" s="31"/>
      <c r="AY55" s="31"/>
      <c r="AZ55" s="31"/>
    </row>
    <row r="56" spans="1:52" ht="15" hidden="1" outlineLevel="1" x14ac:dyDescent="0.25">
      <c r="A56" s="23" t="str">
        <f t="shared" si="6"/>
        <v>1</v>
      </c>
      <c r="B56" s="60" t="s">
        <v>196</v>
      </c>
      <c r="C56" s="33"/>
      <c r="D56" s="33" t="s">
        <v>197</v>
      </c>
      <c r="L56" s="34" t="s">
        <v>198</v>
      </c>
      <c r="M56" s="43" t="s">
        <v>199</v>
      </c>
      <c r="N56" s="36" t="s">
        <v>20</v>
      </c>
      <c r="O56" s="49">
        <v>0</v>
      </c>
      <c r="P56" s="49"/>
      <c r="Q56" s="49"/>
      <c r="R56" s="45">
        <v>0</v>
      </c>
      <c r="S56" s="49">
        <v>0</v>
      </c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  <c r="AU56" s="39"/>
      <c r="AV56" s="39"/>
      <c r="AW56" s="39"/>
      <c r="AX56" s="31"/>
      <c r="AY56" s="31"/>
      <c r="AZ56" s="31"/>
    </row>
    <row r="57" spans="1:52" ht="15" hidden="1" outlineLevel="1" x14ac:dyDescent="0.25">
      <c r="A57" s="23" t="str">
        <f t="shared" si="6"/>
        <v>1</v>
      </c>
      <c r="B57" s="60" t="s">
        <v>200</v>
      </c>
      <c r="C57" s="33"/>
      <c r="D57" s="33" t="s">
        <v>201</v>
      </c>
      <c r="L57" s="34" t="s">
        <v>202</v>
      </c>
      <c r="M57" s="43" t="s">
        <v>203</v>
      </c>
      <c r="N57" s="36" t="s">
        <v>20</v>
      </c>
      <c r="O57" s="49">
        <v>0</v>
      </c>
      <c r="P57" s="49"/>
      <c r="Q57" s="49"/>
      <c r="R57" s="45">
        <v>0</v>
      </c>
      <c r="S57" s="49">
        <v>0</v>
      </c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39"/>
      <c r="AS57" s="39"/>
      <c r="AT57" s="39"/>
      <c r="AU57" s="39"/>
      <c r="AV57" s="39"/>
      <c r="AW57" s="39"/>
      <c r="AX57" s="31"/>
      <c r="AY57" s="31"/>
      <c r="AZ57" s="31"/>
    </row>
    <row r="58" spans="1:52" ht="15" hidden="1" outlineLevel="1" x14ac:dyDescent="0.25">
      <c r="A58" s="23" t="str">
        <f t="shared" si="6"/>
        <v>1</v>
      </c>
      <c r="B58" s="60" t="s">
        <v>204</v>
      </c>
      <c r="C58" s="33"/>
      <c r="D58" s="33" t="s">
        <v>205</v>
      </c>
      <c r="L58" s="34" t="s">
        <v>206</v>
      </c>
      <c r="M58" s="43" t="s">
        <v>207</v>
      </c>
      <c r="N58" s="36" t="s">
        <v>20</v>
      </c>
      <c r="O58" s="45">
        <v>0</v>
      </c>
      <c r="P58" s="45">
        <v>25.962759999999999</v>
      </c>
      <c r="Q58" s="45">
        <v>0</v>
      </c>
      <c r="R58" s="45">
        <v>-25.962759999999999</v>
      </c>
      <c r="S58" s="45">
        <v>0</v>
      </c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39"/>
      <c r="AS58" s="39"/>
      <c r="AT58" s="39"/>
      <c r="AU58" s="39"/>
      <c r="AV58" s="39"/>
      <c r="AW58" s="39"/>
      <c r="AX58" s="31"/>
      <c r="AY58" s="31"/>
      <c r="AZ58" s="31"/>
    </row>
    <row r="59" spans="1:52" ht="15" hidden="1" outlineLevel="1" x14ac:dyDescent="0.25">
      <c r="A59" s="23" t="str">
        <f t="shared" si="6"/>
        <v>1</v>
      </c>
      <c r="B59" s="60" t="s">
        <v>208</v>
      </c>
      <c r="C59" s="33"/>
      <c r="D59" s="33" t="s">
        <v>209</v>
      </c>
      <c r="L59" s="34" t="s">
        <v>210</v>
      </c>
      <c r="M59" s="50" t="s">
        <v>211</v>
      </c>
      <c r="N59" s="36" t="s">
        <v>20</v>
      </c>
      <c r="O59" s="49">
        <v>0</v>
      </c>
      <c r="P59" s="49">
        <v>6.3248899999999999</v>
      </c>
      <c r="Q59" s="49"/>
      <c r="R59" s="45">
        <v>-6.3248899999999999</v>
      </c>
      <c r="S59" s="49">
        <v>0</v>
      </c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39"/>
      <c r="AS59" s="39"/>
      <c r="AT59" s="39"/>
      <c r="AU59" s="39"/>
      <c r="AV59" s="39"/>
      <c r="AW59" s="39"/>
      <c r="AX59" s="31"/>
      <c r="AY59" s="31"/>
      <c r="AZ59" s="31"/>
    </row>
    <row r="60" spans="1:52" ht="15" hidden="1" outlineLevel="1" x14ac:dyDescent="0.25">
      <c r="A60" s="23" t="str">
        <f t="shared" si="6"/>
        <v>1</v>
      </c>
      <c r="B60" s="60" t="s">
        <v>212</v>
      </c>
      <c r="C60" s="33"/>
      <c r="D60" s="33" t="s">
        <v>213</v>
      </c>
      <c r="L60" s="34" t="s">
        <v>214</v>
      </c>
      <c r="M60" s="50" t="s">
        <v>215</v>
      </c>
      <c r="N60" s="36" t="s">
        <v>20</v>
      </c>
      <c r="O60" s="49">
        <v>0</v>
      </c>
      <c r="P60" s="49"/>
      <c r="Q60" s="49"/>
      <c r="R60" s="45">
        <v>0</v>
      </c>
      <c r="S60" s="49">
        <v>0</v>
      </c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1"/>
      <c r="AY60" s="31"/>
      <c r="AZ60" s="31"/>
    </row>
    <row r="61" spans="1:52" ht="15" hidden="1" outlineLevel="1" x14ac:dyDescent="0.25">
      <c r="A61" s="23" t="str">
        <f t="shared" si="6"/>
        <v>1</v>
      </c>
      <c r="B61" s="1" t="s">
        <v>216</v>
      </c>
      <c r="C61" s="33"/>
      <c r="D61" s="33" t="s">
        <v>217</v>
      </c>
      <c r="L61" s="34" t="s">
        <v>218</v>
      </c>
      <c r="M61" s="47" t="s">
        <v>219</v>
      </c>
      <c r="N61" s="36" t="s">
        <v>20</v>
      </c>
      <c r="O61" s="49">
        <v>0</v>
      </c>
      <c r="P61" s="49">
        <v>19.637869999999999</v>
      </c>
      <c r="Q61" s="49"/>
      <c r="R61" s="45">
        <v>-19.637869999999999</v>
      </c>
      <c r="S61" s="49">
        <v>0</v>
      </c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1"/>
      <c r="AY61" s="31"/>
      <c r="AZ61" s="31"/>
    </row>
    <row r="62" spans="1:52" ht="22.5" hidden="1" outlineLevel="1" x14ac:dyDescent="0.25">
      <c r="A62" s="23" t="str">
        <f t="shared" si="6"/>
        <v>1</v>
      </c>
      <c r="C62" s="33"/>
      <c r="D62" s="33" t="s">
        <v>220</v>
      </c>
      <c r="L62" s="34" t="s">
        <v>7</v>
      </c>
      <c r="M62" s="35" t="s">
        <v>221</v>
      </c>
      <c r="N62" s="36" t="s">
        <v>20</v>
      </c>
      <c r="O62" s="49">
        <v>0</v>
      </c>
      <c r="P62" s="49"/>
      <c r="Q62" s="49"/>
      <c r="R62" s="45">
        <v>0</v>
      </c>
      <c r="S62" s="49">
        <v>0</v>
      </c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  <c r="AR62" s="39"/>
      <c r="AS62" s="39"/>
      <c r="AT62" s="39"/>
      <c r="AU62" s="39"/>
      <c r="AV62" s="39"/>
      <c r="AW62" s="39"/>
      <c r="AX62" s="31"/>
      <c r="AY62" s="31"/>
      <c r="AZ62" s="31"/>
    </row>
    <row r="63" spans="1:52" ht="11.25" hidden="1" outlineLevel="1" x14ac:dyDescent="0.25">
      <c r="A63" s="23" t="str">
        <f t="shared" si="6"/>
        <v>1</v>
      </c>
      <c r="C63" s="33"/>
      <c r="D63" s="33" t="s">
        <v>222</v>
      </c>
      <c r="L63" s="34" t="s">
        <v>9</v>
      </c>
      <c r="M63" s="35" t="s">
        <v>223</v>
      </c>
      <c r="N63" s="36" t="s">
        <v>20</v>
      </c>
      <c r="O63" s="49"/>
      <c r="P63" s="49"/>
      <c r="Q63" s="49"/>
      <c r="R63" s="45">
        <v>0</v>
      </c>
      <c r="S63" s="4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  <c r="AR63" s="39"/>
      <c r="AS63" s="39"/>
      <c r="AT63" s="39"/>
      <c r="AU63" s="39"/>
      <c r="AV63" s="39"/>
      <c r="AW63" s="39"/>
      <c r="AX63" s="31"/>
      <c r="AY63" s="31"/>
      <c r="AZ63" s="31"/>
    </row>
    <row r="64" spans="1:52" s="55" customFormat="1" ht="56.25" hidden="1" outlineLevel="1" x14ac:dyDescent="0.25">
      <c r="A64" s="23" t="str">
        <f t="shared" si="6"/>
        <v>1</v>
      </c>
      <c r="C64" s="33"/>
      <c r="D64" s="33" t="s">
        <v>224</v>
      </c>
      <c r="L64" s="56" t="s">
        <v>14</v>
      </c>
      <c r="M64" s="57" t="s">
        <v>225</v>
      </c>
      <c r="N64" s="58" t="s">
        <v>20</v>
      </c>
      <c r="O64" s="59">
        <v>0</v>
      </c>
      <c r="P64" s="59">
        <v>85.021749999999997</v>
      </c>
      <c r="Q64" s="59">
        <v>0</v>
      </c>
      <c r="R64" s="29">
        <v>-85.021749999999997</v>
      </c>
      <c r="S64" s="59">
        <v>0</v>
      </c>
      <c r="T64" s="39"/>
      <c r="U64" s="41"/>
      <c r="V64" s="41"/>
      <c r="W64" s="41"/>
      <c r="X64" s="41"/>
      <c r="Y64" s="41"/>
      <c r="Z64" s="41"/>
      <c r="AA64" s="41"/>
      <c r="AB64" s="41"/>
      <c r="AC64" s="41"/>
      <c r="AD64" s="39"/>
      <c r="AE64" s="39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  <c r="AS64" s="41"/>
      <c r="AT64" s="41"/>
      <c r="AU64" s="41"/>
      <c r="AV64" s="41"/>
      <c r="AW64" s="41"/>
      <c r="AX64" s="42" t="s">
        <v>226</v>
      </c>
      <c r="AY64" s="42"/>
      <c r="AZ64" s="42"/>
    </row>
    <row r="65" spans="1:53" ht="11.25" hidden="1" outlineLevel="1" x14ac:dyDescent="0.25">
      <c r="A65" s="23" t="str">
        <f t="shared" si="6"/>
        <v>1</v>
      </c>
      <c r="L65" s="34" t="s">
        <v>227</v>
      </c>
      <c r="M65" s="35"/>
      <c r="N65" s="36"/>
      <c r="O65" s="49"/>
      <c r="P65" s="39"/>
      <c r="Q65" s="39"/>
      <c r="R65" s="39"/>
      <c r="S65" s="4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L65" s="39"/>
      <c r="AM65" s="39"/>
      <c r="AN65" s="39"/>
      <c r="AO65" s="39"/>
      <c r="AP65" s="39"/>
      <c r="AQ65" s="39"/>
      <c r="AR65" s="39"/>
      <c r="AS65" s="39"/>
      <c r="AT65" s="39"/>
      <c r="AU65" s="39"/>
      <c r="AV65" s="39"/>
      <c r="AW65" s="39"/>
      <c r="AX65" s="62"/>
      <c r="AY65" s="62"/>
      <c r="AZ65" s="62"/>
    </row>
    <row r="66" spans="1:53" ht="14.25" hidden="1" outlineLevel="1" x14ac:dyDescent="0.25">
      <c r="A66" s="19" t="str">
        <f t="shared" ref="A66:A74" ca="1" si="7">OFFSET(A66,-1,0)</f>
        <v>1</v>
      </c>
      <c r="D66" s="33" t="s">
        <v>224</v>
      </c>
      <c r="E66" s="1" t="str">
        <f t="shared" ref="E66:E74" si="8">M66</f>
        <v>Медосмотр</v>
      </c>
      <c r="K66" s="63" t="s">
        <v>228</v>
      </c>
      <c r="L66" s="34" t="s">
        <v>15</v>
      </c>
      <c r="M66" s="64" t="s">
        <v>229</v>
      </c>
      <c r="N66" s="36" t="s">
        <v>20</v>
      </c>
      <c r="O66" s="49"/>
      <c r="P66" s="49">
        <v>3.8490000000000002</v>
      </c>
      <c r="Q66" s="49"/>
      <c r="R66" s="45">
        <v>-3.8490000000000002</v>
      </c>
      <c r="S66" s="4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L66" s="39"/>
      <c r="AM66" s="39"/>
      <c r="AN66" s="39"/>
      <c r="AO66" s="39"/>
      <c r="AP66" s="39"/>
      <c r="AQ66" s="39"/>
      <c r="AR66" s="39"/>
      <c r="AS66" s="39"/>
      <c r="AT66" s="39"/>
      <c r="AU66" s="39"/>
      <c r="AV66" s="39"/>
      <c r="AW66" s="39"/>
      <c r="AX66" s="31"/>
      <c r="AY66" s="31"/>
      <c r="AZ66" s="31"/>
    </row>
    <row r="67" spans="1:53" ht="14.25" hidden="1" outlineLevel="1" x14ac:dyDescent="0.25">
      <c r="A67" s="19" t="str">
        <f t="shared" ca="1" si="7"/>
        <v>1</v>
      </c>
      <c r="D67" s="33" t="s">
        <v>224</v>
      </c>
      <c r="E67" s="1" t="str">
        <f t="shared" si="8"/>
        <v>Поверка ЭХО-Р-02</v>
      </c>
      <c r="K67" s="63" t="s">
        <v>228</v>
      </c>
      <c r="L67" s="34" t="s">
        <v>16</v>
      </c>
      <c r="M67" s="64" t="s">
        <v>230</v>
      </c>
      <c r="N67" s="36" t="s">
        <v>20</v>
      </c>
      <c r="O67" s="49"/>
      <c r="P67" s="49">
        <v>7.1260000000000003</v>
      </c>
      <c r="Q67" s="49"/>
      <c r="R67" s="45">
        <v>-7.1260000000000003</v>
      </c>
      <c r="S67" s="4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  <c r="AR67" s="39"/>
      <c r="AS67" s="39"/>
      <c r="AT67" s="39"/>
      <c r="AU67" s="39"/>
      <c r="AV67" s="39"/>
      <c r="AW67" s="39"/>
      <c r="AX67" s="31"/>
      <c r="AY67" s="31"/>
      <c r="AZ67" s="31"/>
    </row>
    <row r="68" spans="1:53" ht="14.25" hidden="1" outlineLevel="1" x14ac:dyDescent="0.25">
      <c r="A68" s="19" t="str">
        <f t="shared" ca="1" si="7"/>
        <v>1</v>
      </c>
      <c r="D68" s="33" t="s">
        <v>224</v>
      </c>
      <c r="E68" s="1" t="str">
        <f t="shared" si="8"/>
        <v>Инвентаризация выбросов</v>
      </c>
      <c r="K68" s="63" t="s">
        <v>228</v>
      </c>
      <c r="L68" s="34" t="s">
        <v>17</v>
      </c>
      <c r="M68" s="64" t="s">
        <v>231</v>
      </c>
      <c r="N68" s="36" t="s">
        <v>20</v>
      </c>
      <c r="O68" s="49"/>
      <c r="P68" s="49">
        <v>12.5</v>
      </c>
      <c r="Q68" s="49"/>
      <c r="R68" s="45">
        <v>-12.5</v>
      </c>
      <c r="S68" s="4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/>
      <c r="AK68" s="39"/>
      <c r="AL68" s="39"/>
      <c r="AM68" s="39"/>
      <c r="AN68" s="39"/>
      <c r="AO68" s="39"/>
      <c r="AP68" s="39"/>
      <c r="AQ68" s="39"/>
      <c r="AR68" s="39"/>
      <c r="AS68" s="39"/>
      <c r="AT68" s="39"/>
      <c r="AU68" s="39"/>
      <c r="AV68" s="39"/>
      <c r="AW68" s="39"/>
      <c r="AX68" s="31"/>
      <c r="AY68" s="31"/>
      <c r="AZ68" s="31"/>
    </row>
    <row r="69" spans="1:53" ht="14.25" hidden="1" outlineLevel="1" x14ac:dyDescent="0.25">
      <c r="A69" s="19" t="str">
        <f t="shared" ca="1" si="7"/>
        <v>1</v>
      </c>
      <c r="D69" s="33" t="s">
        <v>224</v>
      </c>
      <c r="E69" s="1" t="str">
        <f t="shared" si="8"/>
        <v>Слесарные работы</v>
      </c>
      <c r="K69" s="63" t="s">
        <v>228</v>
      </c>
      <c r="L69" s="34" t="s">
        <v>232</v>
      </c>
      <c r="M69" s="64" t="s">
        <v>233</v>
      </c>
      <c r="N69" s="36" t="s">
        <v>20</v>
      </c>
      <c r="O69" s="49"/>
      <c r="P69" s="49">
        <v>17.5</v>
      </c>
      <c r="Q69" s="49"/>
      <c r="R69" s="45">
        <v>-17.5</v>
      </c>
      <c r="S69" s="4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39"/>
      <c r="AO69" s="39"/>
      <c r="AP69" s="39"/>
      <c r="AQ69" s="39"/>
      <c r="AR69" s="39"/>
      <c r="AS69" s="39"/>
      <c r="AT69" s="39"/>
      <c r="AU69" s="39"/>
      <c r="AV69" s="39"/>
      <c r="AW69" s="39"/>
      <c r="AX69" s="31"/>
      <c r="AY69" s="31"/>
      <c r="AZ69" s="31"/>
    </row>
    <row r="70" spans="1:53" ht="14.25" hidden="1" outlineLevel="1" x14ac:dyDescent="0.25">
      <c r="A70" s="19" t="str">
        <f t="shared" ca="1" si="7"/>
        <v>1</v>
      </c>
      <c r="D70" s="33" t="s">
        <v>224</v>
      </c>
      <c r="E70" s="1" t="str">
        <f t="shared" si="8"/>
        <v>Токарные работы</v>
      </c>
      <c r="K70" s="63" t="s">
        <v>228</v>
      </c>
      <c r="L70" s="34" t="s">
        <v>234</v>
      </c>
      <c r="M70" s="64" t="s">
        <v>235</v>
      </c>
      <c r="N70" s="36" t="s">
        <v>20</v>
      </c>
      <c r="O70" s="49"/>
      <c r="P70" s="49">
        <v>15.125</v>
      </c>
      <c r="Q70" s="49"/>
      <c r="R70" s="45">
        <v>-15.125</v>
      </c>
      <c r="S70" s="4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39"/>
      <c r="AR70" s="39"/>
      <c r="AS70" s="39"/>
      <c r="AT70" s="39"/>
      <c r="AU70" s="39"/>
      <c r="AV70" s="39"/>
      <c r="AW70" s="39"/>
      <c r="AX70" s="31"/>
      <c r="AY70" s="31"/>
      <c r="AZ70" s="31"/>
    </row>
    <row r="71" spans="1:53" ht="14.25" hidden="1" outlineLevel="1" x14ac:dyDescent="0.25">
      <c r="A71" s="19" t="str">
        <f t="shared" ca="1" si="7"/>
        <v>1</v>
      </c>
      <c r="D71" s="33" t="s">
        <v>224</v>
      </c>
      <c r="E71" s="1" t="str">
        <f t="shared" si="8"/>
        <v>Услуги по измерению загрязняющих веществ</v>
      </c>
      <c r="K71" s="63" t="s">
        <v>228</v>
      </c>
      <c r="L71" s="34" t="s">
        <v>236</v>
      </c>
      <c r="M71" s="64" t="s">
        <v>237</v>
      </c>
      <c r="N71" s="36" t="s">
        <v>20</v>
      </c>
      <c r="O71" s="49"/>
      <c r="P71" s="49">
        <v>5.18</v>
      </c>
      <c r="Q71" s="49"/>
      <c r="R71" s="45">
        <v>-5.18</v>
      </c>
      <c r="S71" s="4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39"/>
      <c r="AO71" s="39"/>
      <c r="AP71" s="39"/>
      <c r="AQ71" s="39"/>
      <c r="AR71" s="39"/>
      <c r="AS71" s="39"/>
      <c r="AT71" s="39"/>
      <c r="AU71" s="39"/>
      <c r="AV71" s="39"/>
      <c r="AW71" s="39"/>
      <c r="AX71" s="31"/>
      <c r="AY71" s="31"/>
      <c r="AZ71" s="31"/>
    </row>
    <row r="72" spans="1:53" ht="14.25" hidden="1" outlineLevel="1" x14ac:dyDescent="0.25">
      <c r="A72" s="19" t="str">
        <f t="shared" ca="1" si="7"/>
        <v>1</v>
      </c>
      <c r="D72" s="33" t="s">
        <v>224</v>
      </c>
      <c r="E72" s="1" t="str">
        <f t="shared" si="8"/>
        <v>Прочие расходы</v>
      </c>
      <c r="K72" s="63" t="s">
        <v>228</v>
      </c>
      <c r="L72" s="34" t="s">
        <v>238</v>
      </c>
      <c r="M72" s="64" t="s">
        <v>13</v>
      </c>
      <c r="N72" s="36" t="s">
        <v>20</v>
      </c>
      <c r="O72" s="49"/>
      <c r="P72" s="49">
        <v>0.98699999999999999</v>
      </c>
      <c r="Q72" s="49"/>
      <c r="R72" s="45">
        <v>-0.98699999999999999</v>
      </c>
      <c r="S72" s="4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39"/>
      <c r="AU72" s="39"/>
      <c r="AV72" s="39"/>
      <c r="AW72" s="39"/>
      <c r="AX72" s="31"/>
      <c r="AY72" s="31"/>
      <c r="AZ72" s="31"/>
    </row>
    <row r="73" spans="1:53" ht="14.25" hidden="1" outlineLevel="1" x14ac:dyDescent="0.25">
      <c r="A73" s="19" t="str">
        <f t="shared" ca="1" si="7"/>
        <v>1</v>
      </c>
      <c r="D73" s="33" t="s">
        <v>224</v>
      </c>
      <c r="E73" s="1" t="str">
        <f t="shared" si="8"/>
        <v>Услуги банка</v>
      </c>
      <c r="K73" s="63" t="s">
        <v>228</v>
      </c>
      <c r="L73" s="34" t="s">
        <v>239</v>
      </c>
      <c r="M73" s="64" t="s">
        <v>240</v>
      </c>
      <c r="N73" s="36" t="s">
        <v>20</v>
      </c>
      <c r="O73" s="49"/>
      <c r="P73" s="49">
        <v>15.96345</v>
      </c>
      <c r="Q73" s="49"/>
      <c r="R73" s="45">
        <v>-15.96345</v>
      </c>
      <c r="S73" s="4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39"/>
      <c r="AO73" s="39"/>
      <c r="AP73" s="39"/>
      <c r="AQ73" s="39"/>
      <c r="AR73" s="39"/>
      <c r="AS73" s="39"/>
      <c r="AT73" s="39"/>
      <c r="AU73" s="39"/>
      <c r="AV73" s="39"/>
      <c r="AW73" s="39"/>
      <c r="AX73" s="31"/>
      <c r="AY73" s="31"/>
      <c r="AZ73" s="31"/>
    </row>
    <row r="74" spans="1:53" ht="14.25" hidden="1" outlineLevel="1" x14ac:dyDescent="0.25">
      <c r="A74" s="19" t="str">
        <f t="shared" ca="1" si="7"/>
        <v>1</v>
      </c>
      <c r="D74" s="33" t="s">
        <v>224</v>
      </c>
      <c r="E74" s="1" t="str">
        <f t="shared" si="8"/>
        <v>Страхование автотранспорта</v>
      </c>
      <c r="K74" s="63" t="s">
        <v>228</v>
      </c>
      <c r="L74" s="34" t="s">
        <v>241</v>
      </c>
      <c r="M74" s="64" t="s">
        <v>242</v>
      </c>
      <c r="N74" s="36" t="s">
        <v>20</v>
      </c>
      <c r="O74" s="49"/>
      <c r="P74" s="49">
        <v>6.7912999999999997</v>
      </c>
      <c r="Q74" s="49"/>
      <c r="R74" s="45">
        <v>-6.7912999999999997</v>
      </c>
      <c r="S74" s="4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39"/>
      <c r="AO74" s="39"/>
      <c r="AP74" s="39"/>
      <c r="AQ74" s="39"/>
      <c r="AR74" s="39"/>
      <c r="AS74" s="39"/>
      <c r="AT74" s="39"/>
      <c r="AU74" s="39"/>
      <c r="AV74" s="39"/>
      <c r="AW74" s="39"/>
      <c r="AX74" s="31"/>
      <c r="AY74" s="31"/>
      <c r="AZ74" s="31"/>
    </row>
    <row r="75" spans="1:53" ht="15" hidden="1" outlineLevel="1" x14ac:dyDescent="0.25">
      <c r="A75" s="23" t="str">
        <f>A65</f>
        <v>1</v>
      </c>
      <c r="B75" s="65"/>
      <c r="D75" s="1" t="str">
        <f>A75&amp;"pIns1"</f>
        <v>1pIns1</v>
      </c>
      <c r="L75" s="66"/>
      <c r="M75" s="67" t="s">
        <v>243</v>
      </c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  <c r="AN75" s="68"/>
      <c r="AO75" s="68"/>
      <c r="AP75" s="68"/>
      <c r="AQ75" s="68"/>
      <c r="AR75" s="68"/>
      <c r="AS75" s="68"/>
      <c r="AT75" s="68"/>
      <c r="AU75" s="68"/>
      <c r="AV75" s="68"/>
      <c r="AW75" s="68"/>
      <c r="AX75" s="68"/>
      <c r="AY75" s="68"/>
      <c r="AZ75" s="69"/>
    </row>
    <row r="76" spans="1:53" s="55" customFormat="1" ht="11.25" outlineLevel="1" x14ac:dyDescent="0.25">
      <c r="A76" s="23" t="str">
        <f t="shared" si="6"/>
        <v>1</v>
      </c>
      <c r="C76" s="1"/>
      <c r="D76" s="1" t="s">
        <v>244</v>
      </c>
      <c r="L76" s="26" t="s">
        <v>19</v>
      </c>
      <c r="M76" s="27" t="s">
        <v>22</v>
      </c>
      <c r="N76" s="28" t="s">
        <v>20</v>
      </c>
      <c r="O76" s="59">
        <v>44.96</v>
      </c>
      <c r="P76" s="59">
        <v>345.25599999999997</v>
      </c>
      <c r="Q76" s="59">
        <v>16.974</v>
      </c>
      <c r="R76" s="29">
        <v>-328.28199999999998</v>
      </c>
      <c r="S76" s="59">
        <v>22.22</v>
      </c>
      <c r="T76" s="59">
        <v>60.2</v>
      </c>
      <c r="U76" s="59">
        <v>160</v>
      </c>
      <c r="V76" s="59">
        <v>160</v>
      </c>
      <c r="W76" s="59">
        <v>160</v>
      </c>
      <c r="X76" s="59">
        <v>0</v>
      </c>
      <c r="Y76" s="59">
        <v>0</v>
      </c>
      <c r="Z76" s="59">
        <v>0</v>
      </c>
      <c r="AA76" s="59">
        <v>0</v>
      </c>
      <c r="AB76" s="59">
        <v>0</v>
      </c>
      <c r="AC76" s="59">
        <v>0</v>
      </c>
      <c r="AD76" s="59">
        <v>24.052092334899594</v>
      </c>
      <c r="AE76" s="59">
        <f t="shared" ref="T76:AM76" si="9">AE77+AE88+AE89++AE99+AE100+AE101+AE103+AE104+AE105+AE106+AE109</f>
        <v>58.42</v>
      </c>
      <c r="AF76" s="59">
        <f t="shared" si="9"/>
        <v>59.02</v>
      </c>
      <c r="AG76" s="59">
        <f t="shared" si="9"/>
        <v>59.63</v>
      </c>
      <c r="AH76" s="59">
        <f t="shared" si="9"/>
        <v>0</v>
      </c>
      <c r="AI76" s="59">
        <f t="shared" si="9"/>
        <v>0</v>
      </c>
      <c r="AJ76" s="59">
        <f t="shared" si="9"/>
        <v>0</v>
      </c>
      <c r="AK76" s="59">
        <f t="shared" si="9"/>
        <v>0</v>
      </c>
      <c r="AL76" s="59">
        <f t="shared" si="9"/>
        <v>0</v>
      </c>
      <c r="AM76" s="59">
        <f t="shared" si="9"/>
        <v>0</v>
      </c>
      <c r="AN76" s="29">
        <f>IF(S76=0,0,(AD76-S76)/S76*100)</f>
        <v>8.245240031051285</v>
      </c>
      <c r="AO76" s="29">
        <f t="shared" ref="AO76:AW91" si="10">IF(AD76=0,0,(AE76-AD76)/AD76*100)</f>
        <v>142.88947167907116</v>
      </c>
      <c r="AP76" s="29">
        <f t="shared" si="10"/>
        <v>1.0270455323519367</v>
      </c>
      <c r="AQ76" s="29">
        <f t="shared" si="10"/>
        <v>1.0335479498475082</v>
      </c>
      <c r="AR76" s="29">
        <f t="shared" si="10"/>
        <v>-100</v>
      </c>
      <c r="AS76" s="29">
        <f t="shared" si="10"/>
        <v>0</v>
      </c>
      <c r="AT76" s="29">
        <f t="shared" si="10"/>
        <v>0</v>
      </c>
      <c r="AU76" s="29">
        <f t="shared" si="10"/>
        <v>0</v>
      </c>
      <c r="AV76" s="29">
        <f t="shared" si="10"/>
        <v>0</v>
      </c>
      <c r="AW76" s="29">
        <f t="shared" si="10"/>
        <v>0</v>
      </c>
      <c r="AX76" s="31"/>
      <c r="AY76" s="31"/>
      <c r="AZ76" s="31"/>
      <c r="BA76" s="32"/>
    </row>
    <row r="77" spans="1:53" s="55" customFormat="1" ht="22.5" hidden="1" outlineLevel="1" x14ac:dyDescent="0.25">
      <c r="A77" s="23" t="str">
        <f t="shared" si="6"/>
        <v>1</v>
      </c>
      <c r="C77" s="1"/>
      <c r="D77" s="1" t="s">
        <v>245</v>
      </c>
      <c r="L77" s="56" t="s">
        <v>246</v>
      </c>
      <c r="M77" s="57" t="s">
        <v>23</v>
      </c>
      <c r="N77" s="58" t="s">
        <v>20</v>
      </c>
      <c r="O77" s="59">
        <v>0</v>
      </c>
      <c r="P77" s="59">
        <v>0</v>
      </c>
      <c r="Q77" s="59">
        <v>0</v>
      </c>
      <c r="R77" s="29">
        <v>0</v>
      </c>
      <c r="S77" s="59">
        <v>0</v>
      </c>
      <c r="T77" s="59">
        <v>0</v>
      </c>
      <c r="U77" s="59">
        <v>0</v>
      </c>
      <c r="V77" s="59">
        <v>0</v>
      </c>
      <c r="W77" s="59">
        <v>0</v>
      </c>
      <c r="X77" s="59">
        <v>0</v>
      </c>
      <c r="Y77" s="59">
        <v>0</v>
      </c>
      <c r="Z77" s="59">
        <v>0</v>
      </c>
      <c r="AA77" s="59">
        <v>0</v>
      </c>
      <c r="AB77" s="59">
        <v>0</v>
      </c>
      <c r="AC77" s="59">
        <v>0</v>
      </c>
      <c r="AD77" s="59">
        <v>0</v>
      </c>
      <c r="AE77" s="59">
        <f t="shared" ref="T77:AM77" si="11">SUM(AE78:AE87)</f>
        <v>0</v>
      </c>
      <c r="AF77" s="59">
        <f t="shared" si="11"/>
        <v>0</v>
      </c>
      <c r="AG77" s="59">
        <f t="shared" si="11"/>
        <v>0</v>
      </c>
      <c r="AH77" s="59">
        <f t="shared" si="11"/>
        <v>0</v>
      </c>
      <c r="AI77" s="59">
        <f t="shared" si="11"/>
        <v>0</v>
      </c>
      <c r="AJ77" s="59">
        <f t="shared" si="11"/>
        <v>0</v>
      </c>
      <c r="AK77" s="59">
        <f t="shared" si="11"/>
        <v>0</v>
      </c>
      <c r="AL77" s="59">
        <f t="shared" si="11"/>
        <v>0</v>
      </c>
      <c r="AM77" s="59">
        <f t="shared" si="11"/>
        <v>0</v>
      </c>
      <c r="AN77" s="29">
        <f>IF(S77=0,0,(AD77-S77)/S77*100)</f>
        <v>0</v>
      </c>
      <c r="AO77" s="29">
        <f t="shared" si="10"/>
        <v>0</v>
      </c>
      <c r="AP77" s="29">
        <f t="shared" si="10"/>
        <v>0</v>
      </c>
      <c r="AQ77" s="29">
        <f t="shared" si="10"/>
        <v>0</v>
      </c>
      <c r="AR77" s="29">
        <f t="shared" si="10"/>
        <v>0</v>
      </c>
      <c r="AS77" s="29">
        <f t="shared" si="10"/>
        <v>0</v>
      </c>
      <c r="AT77" s="29">
        <f t="shared" si="10"/>
        <v>0</v>
      </c>
      <c r="AU77" s="29">
        <f t="shared" si="10"/>
        <v>0</v>
      </c>
      <c r="AV77" s="29">
        <f t="shared" si="10"/>
        <v>0</v>
      </c>
      <c r="AW77" s="29">
        <f t="shared" si="10"/>
        <v>0</v>
      </c>
      <c r="AX77" s="42"/>
      <c r="AY77" s="42"/>
      <c r="AZ77" s="42"/>
    </row>
    <row r="78" spans="1:53" ht="11.25" hidden="1" outlineLevel="1" x14ac:dyDescent="0.25">
      <c r="A78" s="23" t="str">
        <f t="shared" si="6"/>
        <v>1</v>
      </c>
      <c r="B78" s="1" t="s">
        <v>247</v>
      </c>
      <c r="D78" s="1" t="s">
        <v>248</v>
      </c>
      <c r="L78" s="34" t="s">
        <v>249</v>
      </c>
      <c r="M78" s="43" t="s">
        <v>250</v>
      </c>
      <c r="N78" s="36" t="s">
        <v>20</v>
      </c>
      <c r="O78" s="45">
        <v>0</v>
      </c>
      <c r="P78" s="45">
        <v>0</v>
      </c>
      <c r="Q78" s="45">
        <v>0</v>
      </c>
      <c r="R78" s="45">
        <v>0</v>
      </c>
      <c r="S78" s="45">
        <v>0</v>
      </c>
      <c r="T78" s="45">
        <v>0</v>
      </c>
      <c r="U78" s="45">
        <v>0</v>
      </c>
      <c r="V78" s="45">
        <v>0</v>
      </c>
      <c r="W78" s="45">
        <v>0</v>
      </c>
      <c r="X78" s="45">
        <v>0</v>
      </c>
      <c r="Y78" s="45">
        <v>0</v>
      </c>
      <c r="Z78" s="45">
        <v>0</v>
      </c>
      <c r="AA78" s="45">
        <v>0</v>
      </c>
      <c r="AB78" s="45">
        <v>0</v>
      </c>
      <c r="AC78" s="45">
        <v>0</v>
      </c>
      <c r="AD78" s="45">
        <v>0</v>
      </c>
      <c r="AE78" s="45">
        <f>SUMIFS([2]Покупка!AD$15:AD$54,[2]Покупка!$A$15:$A$54,$A78,[2]Покупка!$M$15:$M$54,$B78)</f>
        <v>0</v>
      </c>
      <c r="AF78" s="45">
        <f>SUMIFS([2]Покупка!AE$15:AE$54,[2]Покупка!$A$15:$A$54,$A78,[2]Покупка!$M$15:$M$54,$B78)</f>
        <v>0</v>
      </c>
      <c r="AG78" s="45">
        <f>SUMIFS([2]Покупка!AF$15:AF$54,[2]Покупка!$A$15:$A$54,$A78,[2]Покупка!$M$15:$M$54,$B78)</f>
        <v>0</v>
      </c>
      <c r="AH78" s="45">
        <f>SUMIFS([2]Покупка!AG$15:AG$54,[2]Покупка!$A$15:$A$54,$A78,[2]Покупка!$M$15:$M$54,$B78)</f>
        <v>0</v>
      </c>
      <c r="AI78" s="45">
        <f>SUMIFS([2]Покупка!AH$15:AH$54,[2]Покупка!$A$15:$A$54,$A78,[2]Покупка!$M$15:$M$54,$B78)</f>
        <v>0</v>
      </c>
      <c r="AJ78" s="45">
        <f>SUMIFS([2]Покупка!AI$15:AI$54,[2]Покупка!$A$15:$A$54,$A78,[2]Покупка!$M$15:$M$54,$B78)</f>
        <v>0</v>
      </c>
      <c r="AK78" s="45">
        <f>SUMIFS([2]Покупка!AJ$15:AJ$54,[2]Покупка!$A$15:$A$54,$A78,[2]Покупка!$M$15:$M$54,$B78)</f>
        <v>0</v>
      </c>
      <c r="AL78" s="45">
        <f>SUMIFS([2]Покупка!AK$15:AK$54,[2]Покупка!$A$15:$A$54,$A78,[2]Покупка!$M$15:$M$54,$B78)</f>
        <v>0</v>
      </c>
      <c r="AM78" s="45">
        <f>SUMIFS([2]Покупка!AL$15:AL$54,[2]Покупка!$A$15:$A$54,$A78,[2]Покупка!$M$15:$M$54,$B78)</f>
        <v>0</v>
      </c>
      <c r="AN78" s="45">
        <f t="shared" ref="AN78:AN119" si="12">IF(S78=0,0,(AD78-S78)/S78*100)</f>
        <v>0</v>
      </c>
      <c r="AO78" s="45">
        <f t="shared" si="10"/>
        <v>0</v>
      </c>
      <c r="AP78" s="45">
        <f t="shared" si="10"/>
        <v>0</v>
      </c>
      <c r="AQ78" s="45">
        <f t="shared" si="10"/>
        <v>0</v>
      </c>
      <c r="AR78" s="45">
        <f t="shared" si="10"/>
        <v>0</v>
      </c>
      <c r="AS78" s="45">
        <f t="shared" si="10"/>
        <v>0</v>
      </c>
      <c r="AT78" s="45">
        <f t="shared" si="10"/>
        <v>0</v>
      </c>
      <c r="AU78" s="45">
        <f t="shared" si="10"/>
        <v>0</v>
      </c>
      <c r="AV78" s="45">
        <f t="shared" si="10"/>
        <v>0</v>
      </c>
      <c r="AW78" s="45">
        <f t="shared" si="10"/>
        <v>0</v>
      </c>
      <c r="AX78" s="31"/>
      <c r="AY78" s="31"/>
      <c r="AZ78" s="31"/>
    </row>
    <row r="79" spans="1:53" ht="11.25" hidden="1" outlineLevel="1" x14ac:dyDescent="0.25">
      <c r="A79" s="23" t="str">
        <f t="shared" si="6"/>
        <v>1</v>
      </c>
      <c r="B79" s="1" t="s">
        <v>251</v>
      </c>
      <c r="D79" s="1" t="s">
        <v>252</v>
      </c>
      <c r="L79" s="34" t="s">
        <v>253</v>
      </c>
      <c r="M79" s="43" t="s">
        <v>254</v>
      </c>
      <c r="N79" s="36" t="s">
        <v>20</v>
      </c>
      <c r="O79" s="45">
        <v>0</v>
      </c>
      <c r="P79" s="45">
        <v>0</v>
      </c>
      <c r="Q79" s="45">
        <v>0</v>
      </c>
      <c r="R79" s="45">
        <v>0</v>
      </c>
      <c r="S79" s="45">
        <v>0</v>
      </c>
      <c r="T79" s="45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5">
        <v>0</v>
      </c>
      <c r="AD79" s="45">
        <v>0</v>
      </c>
      <c r="AE79" s="45">
        <f>SUMIFS([2]Покупка!AD$15:AD$54,[2]Покупка!$A$15:$A$54,$A79,[2]Покупка!$M$15:$M$54,$B79)</f>
        <v>0</v>
      </c>
      <c r="AF79" s="45">
        <f>SUMIFS([2]Покупка!AE$15:AE$54,[2]Покупка!$A$15:$A$54,$A79,[2]Покупка!$M$15:$M$54,$B79)</f>
        <v>0</v>
      </c>
      <c r="AG79" s="45">
        <f>SUMIFS([2]Покупка!AF$15:AF$54,[2]Покупка!$A$15:$A$54,$A79,[2]Покупка!$M$15:$M$54,$B79)</f>
        <v>0</v>
      </c>
      <c r="AH79" s="45">
        <f>SUMIFS([2]Покупка!AG$15:AG$54,[2]Покупка!$A$15:$A$54,$A79,[2]Покупка!$M$15:$M$54,$B79)</f>
        <v>0</v>
      </c>
      <c r="AI79" s="45">
        <f>SUMIFS([2]Покупка!AH$15:AH$54,[2]Покупка!$A$15:$A$54,$A79,[2]Покупка!$M$15:$M$54,$B79)</f>
        <v>0</v>
      </c>
      <c r="AJ79" s="45">
        <f>SUMIFS([2]Покупка!AI$15:AI$54,[2]Покупка!$A$15:$A$54,$A79,[2]Покупка!$M$15:$M$54,$B79)</f>
        <v>0</v>
      </c>
      <c r="AK79" s="45">
        <f>SUMIFS([2]Покупка!AJ$15:AJ$54,[2]Покупка!$A$15:$A$54,$A79,[2]Покупка!$M$15:$M$54,$B79)</f>
        <v>0</v>
      </c>
      <c r="AL79" s="45">
        <f>SUMIFS([2]Покупка!AK$15:AK$54,[2]Покупка!$A$15:$A$54,$A79,[2]Покупка!$M$15:$M$54,$B79)</f>
        <v>0</v>
      </c>
      <c r="AM79" s="45">
        <f>SUMIFS([2]Покупка!AL$15:AL$54,[2]Покупка!$A$15:$A$54,$A79,[2]Покупка!$M$15:$M$54,$B79)</f>
        <v>0</v>
      </c>
      <c r="AN79" s="45">
        <f t="shared" si="12"/>
        <v>0</v>
      </c>
      <c r="AO79" s="45">
        <f t="shared" si="10"/>
        <v>0</v>
      </c>
      <c r="AP79" s="45">
        <f t="shared" si="10"/>
        <v>0</v>
      </c>
      <c r="AQ79" s="45">
        <f t="shared" si="10"/>
        <v>0</v>
      </c>
      <c r="AR79" s="45">
        <f t="shared" si="10"/>
        <v>0</v>
      </c>
      <c r="AS79" s="45">
        <f t="shared" si="10"/>
        <v>0</v>
      </c>
      <c r="AT79" s="45">
        <f t="shared" si="10"/>
        <v>0</v>
      </c>
      <c r="AU79" s="45">
        <f t="shared" si="10"/>
        <v>0</v>
      </c>
      <c r="AV79" s="45">
        <f t="shared" si="10"/>
        <v>0</v>
      </c>
      <c r="AW79" s="45">
        <f t="shared" si="10"/>
        <v>0</v>
      </c>
      <c r="AX79" s="31"/>
      <c r="AY79" s="31"/>
      <c r="AZ79" s="31"/>
    </row>
    <row r="80" spans="1:53" ht="11.25" hidden="1" outlineLevel="1" x14ac:dyDescent="0.25">
      <c r="A80" s="23" t="str">
        <f t="shared" si="6"/>
        <v>1</v>
      </c>
      <c r="B80" s="1" t="s">
        <v>255</v>
      </c>
      <c r="D80" s="1" t="s">
        <v>256</v>
      </c>
      <c r="L80" s="34" t="s">
        <v>257</v>
      </c>
      <c r="M80" s="43" t="s">
        <v>258</v>
      </c>
      <c r="N80" s="36" t="s">
        <v>20</v>
      </c>
      <c r="O80" s="45">
        <v>0</v>
      </c>
      <c r="P80" s="45">
        <v>0</v>
      </c>
      <c r="Q80" s="45">
        <v>0</v>
      </c>
      <c r="R80" s="45">
        <v>0</v>
      </c>
      <c r="S80" s="45">
        <v>0</v>
      </c>
      <c r="T80" s="45">
        <v>0</v>
      </c>
      <c r="U80" s="45">
        <v>0</v>
      </c>
      <c r="V80" s="45">
        <v>0</v>
      </c>
      <c r="W80" s="45">
        <v>0</v>
      </c>
      <c r="X80" s="45">
        <v>0</v>
      </c>
      <c r="Y80" s="45">
        <v>0</v>
      </c>
      <c r="Z80" s="45">
        <v>0</v>
      </c>
      <c r="AA80" s="45">
        <v>0</v>
      </c>
      <c r="AB80" s="45">
        <v>0</v>
      </c>
      <c r="AC80" s="45">
        <v>0</v>
      </c>
      <c r="AD80" s="45">
        <v>0</v>
      </c>
      <c r="AE80" s="45">
        <f>SUMIFS([2]Покупка!AD$15:AD$54,[2]Покупка!$A$15:$A$54,$A80,[2]Покупка!$M$15:$M$54,$B80)</f>
        <v>0</v>
      </c>
      <c r="AF80" s="45">
        <f>SUMIFS([2]Покупка!AE$15:AE$54,[2]Покупка!$A$15:$A$54,$A80,[2]Покупка!$M$15:$M$54,$B80)</f>
        <v>0</v>
      </c>
      <c r="AG80" s="45">
        <f>SUMIFS([2]Покупка!AF$15:AF$54,[2]Покупка!$A$15:$A$54,$A80,[2]Покупка!$M$15:$M$54,$B80)</f>
        <v>0</v>
      </c>
      <c r="AH80" s="45">
        <f>SUMIFS([2]Покупка!AG$15:AG$54,[2]Покупка!$A$15:$A$54,$A80,[2]Покупка!$M$15:$M$54,$B80)</f>
        <v>0</v>
      </c>
      <c r="AI80" s="45">
        <f>SUMIFS([2]Покупка!AH$15:AH$54,[2]Покупка!$A$15:$A$54,$A80,[2]Покупка!$M$15:$M$54,$B80)</f>
        <v>0</v>
      </c>
      <c r="AJ80" s="45">
        <f>SUMIFS([2]Покупка!AI$15:AI$54,[2]Покупка!$A$15:$A$54,$A80,[2]Покупка!$M$15:$M$54,$B80)</f>
        <v>0</v>
      </c>
      <c r="AK80" s="45">
        <f>SUMIFS([2]Покупка!AJ$15:AJ$54,[2]Покупка!$A$15:$A$54,$A80,[2]Покупка!$M$15:$M$54,$B80)</f>
        <v>0</v>
      </c>
      <c r="AL80" s="45">
        <f>SUMIFS([2]Покупка!AK$15:AK$54,[2]Покупка!$A$15:$A$54,$A80,[2]Покупка!$M$15:$M$54,$B80)</f>
        <v>0</v>
      </c>
      <c r="AM80" s="45">
        <f>SUMIFS([2]Покупка!AL$15:AL$54,[2]Покупка!$A$15:$A$54,$A80,[2]Покупка!$M$15:$M$54,$B80)</f>
        <v>0</v>
      </c>
      <c r="AN80" s="45">
        <f t="shared" si="12"/>
        <v>0</v>
      </c>
      <c r="AO80" s="45">
        <f t="shared" si="10"/>
        <v>0</v>
      </c>
      <c r="AP80" s="45">
        <f t="shared" si="10"/>
        <v>0</v>
      </c>
      <c r="AQ80" s="45">
        <f t="shared" si="10"/>
        <v>0</v>
      </c>
      <c r="AR80" s="45">
        <f t="shared" si="10"/>
        <v>0</v>
      </c>
      <c r="AS80" s="45">
        <f t="shared" si="10"/>
        <v>0</v>
      </c>
      <c r="AT80" s="45">
        <f t="shared" si="10"/>
        <v>0</v>
      </c>
      <c r="AU80" s="45">
        <f t="shared" si="10"/>
        <v>0</v>
      </c>
      <c r="AV80" s="45">
        <f t="shared" si="10"/>
        <v>0</v>
      </c>
      <c r="AW80" s="45">
        <f t="shared" si="10"/>
        <v>0</v>
      </c>
      <c r="AX80" s="31"/>
      <c r="AY80" s="31"/>
      <c r="AZ80" s="31"/>
    </row>
    <row r="81" spans="1:52" ht="11.25" hidden="1" outlineLevel="1" x14ac:dyDescent="0.25">
      <c r="A81" s="23" t="str">
        <f t="shared" si="6"/>
        <v>1</v>
      </c>
      <c r="B81" s="1" t="s">
        <v>259</v>
      </c>
      <c r="D81" s="1" t="s">
        <v>260</v>
      </c>
      <c r="L81" s="34" t="s">
        <v>261</v>
      </c>
      <c r="M81" s="43" t="s">
        <v>262</v>
      </c>
      <c r="N81" s="36" t="s">
        <v>20</v>
      </c>
      <c r="O81" s="45">
        <v>0</v>
      </c>
      <c r="P81" s="45">
        <v>0</v>
      </c>
      <c r="Q81" s="45">
        <v>0</v>
      </c>
      <c r="R81" s="45">
        <v>0</v>
      </c>
      <c r="S81" s="45">
        <v>0</v>
      </c>
      <c r="T81" s="45">
        <v>0</v>
      </c>
      <c r="U81" s="45">
        <v>0</v>
      </c>
      <c r="V81" s="45">
        <v>0</v>
      </c>
      <c r="W81" s="45">
        <v>0</v>
      </c>
      <c r="X81" s="45">
        <v>0</v>
      </c>
      <c r="Y81" s="45">
        <v>0</v>
      </c>
      <c r="Z81" s="45">
        <v>0</v>
      </c>
      <c r="AA81" s="45">
        <v>0</v>
      </c>
      <c r="AB81" s="45">
        <v>0</v>
      </c>
      <c r="AC81" s="45">
        <v>0</v>
      </c>
      <c r="AD81" s="45">
        <v>0</v>
      </c>
      <c r="AE81" s="45">
        <f>SUMIFS([2]Покупка!AD$15:AD$54,[2]Покупка!$A$15:$A$54,$A81,[2]Покупка!$M$15:$M$54,$B81)</f>
        <v>0</v>
      </c>
      <c r="AF81" s="45">
        <f>SUMIFS([2]Покупка!AE$15:AE$54,[2]Покупка!$A$15:$A$54,$A81,[2]Покупка!$M$15:$M$54,$B81)</f>
        <v>0</v>
      </c>
      <c r="AG81" s="45">
        <f>SUMIFS([2]Покупка!AF$15:AF$54,[2]Покупка!$A$15:$A$54,$A81,[2]Покупка!$M$15:$M$54,$B81)</f>
        <v>0</v>
      </c>
      <c r="AH81" s="45">
        <f>SUMIFS([2]Покупка!AG$15:AG$54,[2]Покупка!$A$15:$A$54,$A81,[2]Покупка!$M$15:$M$54,$B81)</f>
        <v>0</v>
      </c>
      <c r="AI81" s="45">
        <f>SUMIFS([2]Покупка!AH$15:AH$54,[2]Покупка!$A$15:$A$54,$A81,[2]Покупка!$M$15:$M$54,$B81)</f>
        <v>0</v>
      </c>
      <c r="AJ81" s="45">
        <f>SUMIFS([2]Покупка!AI$15:AI$54,[2]Покупка!$A$15:$A$54,$A81,[2]Покупка!$M$15:$M$54,$B81)</f>
        <v>0</v>
      </c>
      <c r="AK81" s="45">
        <f>SUMIFS([2]Покупка!AJ$15:AJ$54,[2]Покупка!$A$15:$A$54,$A81,[2]Покупка!$M$15:$M$54,$B81)</f>
        <v>0</v>
      </c>
      <c r="AL81" s="45">
        <f>SUMIFS([2]Покупка!AK$15:AK$54,[2]Покупка!$A$15:$A$54,$A81,[2]Покупка!$M$15:$M$54,$B81)</f>
        <v>0</v>
      </c>
      <c r="AM81" s="45">
        <f>SUMIFS([2]Покупка!AL$15:AL$54,[2]Покупка!$A$15:$A$54,$A81,[2]Покупка!$M$15:$M$54,$B81)</f>
        <v>0</v>
      </c>
      <c r="AN81" s="45">
        <f t="shared" si="12"/>
        <v>0</v>
      </c>
      <c r="AO81" s="45">
        <f t="shared" si="10"/>
        <v>0</v>
      </c>
      <c r="AP81" s="45">
        <f t="shared" si="10"/>
        <v>0</v>
      </c>
      <c r="AQ81" s="45">
        <f t="shared" si="10"/>
        <v>0</v>
      </c>
      <c r="AR81" s="45">
        <f t="shared" si="10"/>
        <v>0</v>
      </c>
      <c r="AS81" s="45">
        <f t="shared" si="10"/>
        <v>0</v>
      </c>
      <c r="AT81" s="45">
        <f t="shared" si="10"/>
        <v>0</v>
      </c>
      <c r="AU81" s="45">
        <f t="shared" si="10"/>
        <v>0</v>
      </c>
      <c r="AV81" s="45">
        <f t="shared" si="10"/>
        <v>0</v>
      </c>
      <c r="AW81" s="45">
        <f t="shared" si="10"/>
        <v>0</v>
      </c>
      <c r="AX81" s="31"/>
      <c r="AY81" s="31"/>
      <c r="AZ81" s="31"/>
    </row>
    <row r="82" spans="1:52" ht="11.25" hidden="1" outlineLevel="1" x14ac:dyDescent="0.25">
      <c r="A82" s="23" t="str">
        <f t="shared" ref="A82:A145" si="13">A81</f>
        <v>1</v>
      </c>
      <c r="B82" s="1" t="s">
        <v>263</v>
      </c>
      <c r="D82" s="1" t="s">
        <v>264</v>
      </c>
      <c r="L82" s="34" t="s">
        <v>265</v>
      </c>
      <c r="M82" s="43" t="s">
        <v>24</v>
      </c>
      <c r="N82" s="36" t="s">
        <v>20</v>
      </c>
      <c r="O82" s="45">
        <v>0</v>
      </c>
      <c r="P82" s="45">
        <v>0</v>
      </c>
      <c r="Q82" s="45">
        <v>0</v>
      </c>
      <c r="R82" s="45">
        <v>0</v>
      </c>
      <c r="S82" s="45">
        <v>0</v>
      </c>
      <c r="T82" s="45">
        <v>0</v>
      </c>
      <c r="U82" s="45">
        <v>0</v>
      </c>
      <c r="V82" s="45">
        <v>0</v>
      </c>
      <c r="W82" s="45">
        <v>0</v>
      </c>
      <c r="X82" s="45">
        <v>0</v>
      </c>
      <c r="Y82" s="45">
        <v>0</v>
      </c>
      <c r="Z82" s="45">
        <v>0</v>
      </c>
      <c r="AA82" s="45">
        <v>0</v>
      </c>
      <c r="AB82" s="45">
        <v>0</v>
      </c>
      <c r="AC82" s="45">
        <v>0</v>
      </c>
      <c r="AD82" s="45">
        <v>0</v>
      </c>
      <c r="AE82" s="45">
        <f>SUMIFS([2]Покупка!AD$15:AD$54,[2]Покупка!$A$15:$A$54,$A82,[2]Покупка!$M$15:$M$54,$B82)</f>
        <v>0</v>
      </c>
      <c r="AF82" s="45">
        <f>SUMIFS([2]Покупка!AE$15:AE$54,[2]Покупка!$A$15:$A$54,$A82,[2]Покупка!$M$15:$M$54,$B82)</f>
        <v>0</v>
      </c>
      <c r="AG82" s="45">
        <f>SUMIFS([2]Покупка!AF$15:AF$54,[2]Покупка!$A$15:$A$54,$A82,[2]Покупка!$M$15:$M$54,$B82)</f>
        <v>0</v>
      </c>
      <c r="AH82" s="45">
        <f>SUMIFS([2]Покупка!AG$15:AG$54,[2]Покупка!$A$15:$A$54,$A82,[2]Покупка!$M$15:$M$54,$B82)</f>
        <v>0</v>
      </c>
      <c r="AI82" s="45">
        <f>SUMIFS([2]Покупка!AH$15:AH$54,[2]Покупка!$A$15:$A$54,$A82,[2]Покупка!$M$15:$M$54,$B82)</f>
        <v>0</v>
      </c>
      <c r="AJ82" s="45">
        <f>SUMIFS([2]Покупка!AI$15:AI$54,[2]Покупка!$A$15:$A$54,$A82,[2]Покупка!$M$15:$M$54,$B82)</f>
        <v>0</v>
      </c>
      <c r="AK82" s="45">
        <f>SUMIFS([2]Покупка!AJ$15:AJ$54,[2]Покупка!$A$15:$A$54,$A82,[2]Покупка!$M$15:$M$54,$B82)</f>
        <v>0</v>
      </c>
      <c r="AL82" s="45">
        <f>SUMIFS([2]Покупка!AK$15:AK$54,[2]Покупка!$A$15:$A$54,$A82,[2]Покупка!$M$15:$M$54,$B82)</f>
        <v>0</v>
      </c>
      <c r="AM82" s="45">
        <f>SUMIFS([2]Покупка!AL$15:AL$54,[2]Покупка!$A$15:$A$54,$A82,[2]Покупка!$M$15:$M$54,$B82)</f>
        <v>0</v>
      </c>
      <c r="AN82" s="45">
        <f t="shared" si="12"/>
        <v>0</v>
      </c>
      <c r="AO82" s="45">
        <f t="shared" si="10"/>
        <v>0</v>
      </c>
      <c r="AP82" s="45">
        <f t="shared" si="10"/>
        <v>0</v>
      </c>
      <c r="AQ82" s="45">
        <f t="shared" si="10"/>
        <v>0</v>
      </c>
      <c r="AR82" s="45">
        <f t="shared" si="10"/>
        <v>0</v>
      </c>
      <c r="AS82" s="45">
        <f t="shared" si="10"/>
        <v>0</v>
      </c>
      <c r="AT82" s="45">
        <f t="shared" si="10"/>
        <v>0</v>
      </c>
      <c r="AU82" s="45">
        <f t="shared" si="10"/>
        <v>0</v>
      </c>
      <c r="AV82" s="45">
        <f t="shared" si="10"/>
        <v>0</v>
      </c>
      <c r="AW82" s="45">
        <f t="shared" si="10"/>
        <v>0</v>
      </c>
      <c r="AX82" s="31"/>
      <c r="AY82" s="31"/>
      <c r="AZ82" s="31"/>
    </row>
    <row r="83" spans="1:52" ht="11.25" hidden="1" outlineLevel="1" x14ac:dyDescent="0.25">
      <c r="A83" s="23" t="str">
        <f t="shared" si="13"/>
        <v>1</v>
      </c>
      <c r="D83" s="1" t="s">
        <v>266</v>
      </c>
      <c r="L83" s="34" t="s">
        <v>267</v>
      </c>
      <c r="M83" s="43" t="s">
        <v>25</v>
      </c>
      <c r="N83" s="36" t="s">
        <v>20</v>
      </c>
      <c r="O83" s="49"/>
      <c r="P83" s="49"/>
      <c r="Q83" s="49"/>
      <c r="R83" s="45">
        <v>0</v>
      </c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5">
        <f t="shared" si="12"/>
        <v>0</v>
      </c>
      <c r="AO83" s="45">
        <f t="shared" si="10"/>
        <v>0</v>
      </c>
      <c r="AP83" s="45">
        <f t="shared" si="10"/>
        <v>0</v>
      </c>
      <c r="AQ83" s="45">
        <f t="shared" si="10"/>
        <v>0</v>
      </c>
      <c r="AR83" s="45">
        <f t="shared" si="10"/>
        <v>0</v>
      </c>
      <c r="AS83" s="45">
        <f t="shared" si="10"/>
        <v>0</v>
      </c>
      <c r="AT83" s="45">
        <f t="shared" si="10"/>
        <v>0</v>
      </c>
      <c r="AU83" s="45">
        <f t="shared" si="10"/>
        <v>0</v>
      </c>
      <c r="AV83" s="45">
        <f t="shared" si="10"/>
        <v>0</v>
      </c>
      <c r="AW83" s="45">
        <f t="shared" si="10"/>
        <v>0</v>
      </c>
      <c r="AX83" s="31"/>
      <c r="AY83" s="31"/>
      <c r="AZ83" s="31"/>
    </row>
    <row r="84" spans="1:52" ht="11.25" hidden="1" outlineLevel="1" x14ac:dyDescent="0.25">
      <c r="A84" s="23" t="str">
        <f t="shared" si="13"/>
        <v>1</v>
      </c>
      <c r="D84" s="1" t="s">
        <v>268</v>
      </c>
      <c r="L84" s="34" t="s">
        <v>269</v>
      </c>
      <c r="M84" s="43" t="s">
        <v>26</v>
      </c>
      <c r="N84" s="36" t="s">
        <v>20</v>
      </c>
      <c r="O84" s="49"/>
      <c r="P84" s="49"/>
      <c r="Q84" s="49"/>
      <c r="R84" s="45">
        <v>0</v>
      </c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5">
        <f t="shared" si="12"/>
        <v>0</v>
      </c>
      <c r="AO84" s="45">
        <f t="shared" si="10"/>
        <v>0</v>
      </c>
      <c r="AP84" s="45">
        <f t="shared" si="10"/>
        <v>0</v>
      </c>
      <c r="AQ84" s="45">
        <f t="shared" si="10"/>
        <v>0</v>
      </c>
      <c r="AR84" s="45">
        <f t="shared" si="10"/>
        <v>0</v>
      </c>
      <c r="AS84" s="45">
        <f t="shared" si="10"/>
        <v>0</v>
      </c>
      <c r="AT84" s="45">
        <f t="shared" si="10"/>
        <v>0</v>
      </c>
      <c r="AU84" s="45">
        <f t="shared" si="10"/>
        <v>0</v>
      </c>
      <c r="AV84" s="45">
        <f t="shared" si="10"/>
        <v>0</v>
      </c>
      <c r="AW84" s="45">
        <f t="shared" si="10"/>
        <v>0</v>
      </c>
      <c r="AX84" s="31"/>
      <c r="AY84" s="31"/>
      <c r="AZ84" s="31"/>
    </row>
    <row r="85" spans="1:52" ht="11.25" hidden="1" outlineLevel="1" x14ac:dyDescent="0.25">
      <c r="A85" s="23" t="str">
        <f t="shared" si="13"/>
        <v>1</v>
      </c>
      <c r="B85" s="1" t="s">
        <v>270</v>
      </c>
      <c r="D85" s="1" t="s">
        <v>271</v>
      </c>
      <c r="L85" s="34" t="s">
        <v>272</v>
      </c>
      <c r="M85" s="43" t="s">
        <v>27</v>
      </c>
      <c r="N85" s="36" t="s">
        <v>20</v>
      </c>
      <c r="O85" s="45">
        <v>0</v>
      </c>
      <c r="P85" s="45">
        <v>0</v>
      </c>
      <c r="Q85" s="45">
        <v>0</v>
      </c>
      <c r="R85" s="45">
        <v>0</v>
      </c>
      <c r="S85" s="45">
        <v>0</v>
      </c>
      <c r="T85" s="45">
        <v>0</v>
      </c>
      <c r="U85" s="45">
        <v>0</v>
      </c>
      <c r="V85" s="45">
        <v>0</v>
      </c>
      <c r="W85" s="45">
        <v>0</v>
      </c>
      <c r="X85" s="45">
        <v>0</v>
      </c>
      <c r="Y85" s="45">
        <v>0</v>
      </c>
      <c r="Z85" s="45">
        <v>0</v>
      </c>
      <c r="AA85" s="45">
        <v>0</v>
      </c>
      <c r="AB85" s="45">
        <v>0</v>
      </c>
      <c r="AC85" s="45">
        <v>0</v>
      </c>
      <c r="AD85" s="45">
        <v>0</v>
      </c>
      <c r="AE85" s="45">
        <f>SUMIFS([2]Покупка!AD$15:AD$54,[2]Покупка!$A$15:$A$54,$A85,[2]Покупка!$M$15:$M$54,$B85)</f>
        <v>0</v>
      </c>
      <c r="AF85" s="45">
        <f>SUMIFS([2]Покупка!AE$15:AE$54,[2]Покупка!$A$15:$A$54,$A85,[2]Покупка!$M$15:$M$54,$B85)</f>
        <v>0</v>
      </c>
      <c r="AG85" s="45">
        <f>SUMIFS([2]Покупка!AF$15:AF$54,[2]Покупка!$A$15:$A$54,$A85,[2]Покупка!$M$15:$M$54,$B85)</f>
        <v>0</v>
      </c>
      <c r="AH85" s="45">
        <f>SUMIFS([2]Покупка!AG$15:AG$54,[2]Покупка!$A$15:$A$54,$A85,[2]Покупка!$M$15:$M$54,$B85)</f>
        <v>0</v>
      </c>
      <c r="AI85" s="45">
        <f>SUMIFS([2]Покупка!AH$15:AH$54,[2]Покупка!$A$15:$A$54,$A85,[2]Покупка!$M$15:$M$54,$B85)</f>
        <v>0</v>
      </c>
      <c r="AJ85" s="45">
        <f>SUMIFS([2]Покупка!AI$15:AI$54,[2]Покупка!$A$15:$A$54,$A85,[2]Покупка!$M$15:$M$54,$B85)</f>
        <v>0</v>
      </c>
      <c r="AK85" s="45">
        <f>SUMIFS([2]Покупка!AJ$15:AJ$54,[2]Покупка!$A$15:$A$54,$A85,[2]Покупка!$M$15:$M$54,$B85)</f>
        <v>0</v>
      </c>
      <c r="AL85" s="45">
        <f>SUMIFS([2]Покупка!AK$15:AK$54,[2]Покупка!$A$15:$A$54,$A85,[2]Покупка!$M$15:$M$54,$B85)</f>
        <v>0</v>
      </c>
      <c r="AM85" s="45">
        <f>SUMIFS([2]Покупка!AL$15:AL$54,[2]Покупка!$A$15:$A$54,$A85,[2]Покупка!$M$15:$M$54,$B85)</f>
        <v>0</v>
      </c>
      <c r="AN85" s="45">
        <f t="shared" si="12"/>
        <v>0</v>
      </c>
      <c r="AO85" s="45">
        <f t="shared" si="10"/>
        <v>0</v>
      </c>
      <c r="AP85" s="45">
        <f t="shared" si="10"/>
        <v>0</v>
      </c>
      <c r="AQ85" s="45">
        <f t="shared" si="10"/>
        <v>0</v>
      </c>
      <c r="AR85" s="45">
        <f t="shared" si="10"/>
        <v>0</v>
      </c>
      <c r="AS85" s="45">
        <f t="shared" si="10"/>
        <v>0</v>
      </c>
      <c r="AT85" s="45">
        <f t="shared" si="10"/>
        <v>0</v>
      </c>
      <c r="AU85" s="45">
        <f t="shared" si="10"/>
        <v>0</v>
      </c>
      <c r="AV85" s="45">
        <f t="shared" si="10"/>
        <v>0</v>
      </c>
      <c r="AW85" s="45">
        <f t="shared" si="10"/>
        <v>0</v>
      </c>
      <c r="AX85" s="31"/>
      <c r="AY85" s="31"/>
      <c r="AZ85" s="31"/>
    </row>
    <row r="86" spans="1:52" ht="11.25" hidden="1" outlineLevel="1" x14ac:dyDescent="0.25">
      <c r="A86" s="23" t="str">
        <f t="shared" si="13"/>
        <v>1</v>
      </c>
      <c r="B86" s="1" t="s">
        <v>273</v>
      </c>
      <c r="D86" s="1" t="s">
        <v>274</v>
      </c>
      <c r="L86" s="34" t="s">
        <v>275</v>
      </c>
      <c r="M86" s="43" t="s">
        <v>28</v>
      </c>
      <c r="N86" s="36" t="s">
        <v>20</v>
      </c>
      <c r="O86" s="45">
        <v>0</v>
      </c>
      <c r="P86" s="45">
        <v>0</v>
      </c>
      <c r="Q86" s="45">
        <v>0</v>
      </c>
      <c r="R86" s="45">
        <v>0</v>
      </c>
      <c r="S86" s="45">
        <v>0</v>
      </c>
      <c r="T86" s="45">
        <v>0</v>
      </c>
      <c r="U86" s="45">
        <v>0</v>
      </c>
      <c r="V86" s="45">
        <v>0</v>
      </c>
      <c r="W86" s="45">
        <v>0</v>
      </c>
      <c r="X86" s="45">
        <v>0</v>
      </c>
      <c r="Y86" s="45">
        <v>0</v>
      </c>
      <c r="Z86" s="45">
        <v>0</v>
      </c>
      <c r="AA86" s="45">
        <v>0</v>
      </c>
      <c r="AB86" s="45">
        <v>0</v>
      </c>
      <c r="AC86" s="45">
        <v>0</v>
      </c>
      <c r="AD86" s="45">
        <v>0</v>
      </c>
      <c r="AE86" s="45">
        <f>SUMIFS([2]Покупка!AD$15:AD$54,[2]Покупка!$A$15:$A$54,$A86,[2]Покупка!$M$15:$M$54,$B86)</f>
        <v>0</v>
      </c>
      <c r="AF86" s="45">
        <f>SUMIFS([2]Покупка!AE$15:AE$54,[2]Покупка!$A$15:$A$54,$A86,[2]Покупка!$M$15:$M$54,$B86)</f>
        <v>0</v>
      </c>
      <c r="AG86" s="45">
        <f>SUMIFS([2]Покупка!AF$15:AF$54,[2]Покупка!$A$15:$A$54,$A86,[2]Покупка!$M$15:$M$54,$B86)</f>
        <v>0</v>
      </c>
      <c r="AH86" s="45">
        <f>SUMIFS([2]Покупка!AG$15:AG$54,[2]Покупка!$A$15:$A$54,$A86,[2]Покупка!$M$15:$M$54,$B86)</f>
        <v>0</v>
      </c>
      <c r="AI86" s="45">
        <f>SUMIFS([2]Покупка!AH$15:AH$54,[2]Покупка!$A$15:$A$54,$A86,[2]Покупка!$M$15:$M$54,$B86)</f>
        <v>0</v>
      </c>
      <c r="AJ86" s="45">
        <f>SUMIFS([2]Покупка!AI$15:AI$54,[2]Покупка!$A$15:$A$54,$A86,[2]Покупка!$M$15:$M$54,$B86)</f>
        <v>0</v>
      </c>
      <c r="AK86" s="45">
        <f>SUMIFS([2]Покупка!AJ$15:AJ$54,[2]Покупка!$A$15:$A$54,$A86,[2]Покупка!$M$15:$M$54,$B86)</f>
        <v>0</v>
      </c>
      <c r="AL86" s="45">
        <f>SUMIFS([2]Покупка!AK$15:AK$54,[2]Покупка!$A$15:$A$54,$A86,[2]Покупка!$M$15:$M$54,$B86)</f>
        <v>0</v>
      </c>
      <c r="AM86" s="45">
        <f>SUMIFS([2]Покупка!AL$15:AL$54,[2]Покупка!$A$15:$A$54,$A86,[2]Покупка!$M$15:$M$54,$B86)</f>
        <v>0</v>
      </c>
      <c r="AN86" s="45">
        <f t="shared" si="12"/>
        <v>0</v>
      </c>
      <c r="AO86" s="45">
        <f t="shared" si="10"/>
        <v>0</v>
      </c>
      <c r="AP86" s="45">
        <f t="shared" si="10"/>
        <v>0</v>
      </c>
      <c r="AQ86" s="45">
        <f t="shared" si="10"/>
        <v>0</v>
      </c>
      <c r="AR86" s="45">
        <f t="shared" si="10"/>
        <v>0</v>
      </c>
      <c r="AS86" s="45">
        <f t="shared" si="10"/>
        <v>0</v>
      </c>
      <c r="AT86" s="45">
        <f t="shared" si="10"/>
        <v>0</v>
      </c>
      <c r="AU86" s="45">
        <f t="shared" si="10"/>
        <v>0</v>
      </c>
      <c r="AV86" s="45">
        <f t="shared" si="10"/>
        <v>0</v>
      </c>
      <c r="AW86" s="45">
        <f t="shared" si="10"/>
        <v>0</v>
      </c>
      <c r="AX86" s="31"/>
      <c r="AY86" s="31"/>
      <c r="AZ86" s="31"/>
    </row>
    <row r="87" spans="1:52" ht="11.25" hidden="1" outlineLevel="1" x14ac:dyDescent="0.25">
      <c r="A87" s="23" t="str">
        <f t="shared" si="13"/>
        <v>1</v>
      </c>
      <c r="B87" s="1" t="s">
        <v>276</v>
      </c>
      <c r="D87" s="1" t="s">
        <v>277</v>
      </c>
      <c r="L87" s="34" t="s">
        <v>278</v>
      </c>
      <c r="M87" s="43" t="s">
        <v>279</v>
      </c>
      <c r="N87" s="36" t="s">
        <v>20</v>
      </c>
      <c r="O87" s="45">
        <v>0</v>
      </c>
      <c r="P87" s="45">
        <v>0</v>
      </c>
      <c r="Q87" s="45">
        <v>0</v>
      </c>
      <c r="R87" s="45">
        <v>0</v>
      </c>
      <c r="S87" s="45">
        <v>0</v>
      </c>
      <c r="T87" s="45">
        <v>0</v>
      </c>
      <c r="U87" s="45">
        <v>0</v>
      </c>
      <c r="V87" s="45">
        <v>0</v>
      </c>
      <c r="W87" s="45">
        <v>0</v>
      </c>
      <c r="X87" s="45">
        <v>0</v>
      </c>
      <c r="Y87" s="45">
        <v>0</v>
      </c>
      <c r="Z87" s="45">
        <v>0</v>
      </c>
      <c r="AA87" s="45">
        <v>0</v>
      </c>
      <c r="AB87" s="45">
        <v>0</v>
      </c>
      <c r="AC87" s="45">
        <v>0</v>
      </c>
      <c r="AD87" s="45">
        <v>0</v>
      </c>
      <c r="AE87" s="45">
        <f>SUMIFS([2]Покупка!AD$15:AD$54,[2]Покупка!$A$15:$A$54,$A87,[2]Покупка!$M$15:$M$54,$B87)</f>
        <v>0</v>
      </c>
      <c r="AF87" s="45">
        <f>SUMIFS([2]Покупка!AE$15:AE$54,[2]Покупка!$A$15:$A$54,$A87,[2]Покупка!$M$15:$M$54,$B87)</f>
        <v>0</v>
      </c>
      <c r="AG87" s="45">
        <f>SUMIFS([2]Покупка!AF$15:AF$54,[2]Покупка!$A$15:$A$54,$A87,[2]Покупка!$M$15:$M$54,$B87)</f>
        <v>0</v>
      </c>
      <c r="AH87" s="45">
        <f>SUMIFS([2]Покупка!AG$15:AG$54,[2]Покупка!$A$15:$A$54,$A87,[2]Покупка!$M$15:$M$54,$B87)</f>
        <v>0</v>
      </c>
      <c r="AI87" s="45">
        <f>SUMIFS([2]Покупка!AH$15:AH$54,[2]Покупка!$A$15:$A$54,$A87,[2]Покупка!$M$15:$M$54,$B87)</f>
        <v>0</v>
      </c>
      <c r="AJ87" s="45">
        <f>SUMIFS([2]Покупка!AI$15:AI$54,[2]Покупка!$A$15:$A$54,$A87,[2]Покупка!$M$15:$M$54,$B87)</f>
        <v>0</v>
      </c>
      <c r="AK87" s="45">
        <f>SUMIFS([2]Покупка!AJ$15:AJ$54,[2]Покупка!$A$15:$A$54,$A87,[2]Покупка!$M$15:$M$54,$B87)</f>
        <v>0</v>
      </c>
      <c r="AL87" s="45">
        <f>SUMIFS([2]Покупка!AK$15:AK$54,[2]Покупка!$A$15:$A$54,$A87,[2]Покупка!$M$15:$M$54,$B87)</f>
        <v>0</v>
      </c>
      <c r="AM87" s="45">
        <f>SUMIFS([2]Покупка!AL$15:AL$54,[2]Покупка!$A$15:$A$54,$A87,[2]Покупка!$M$15:$M$54,$B87)</f>
        <v>0</v>
      </c>
      <c r="AN87" s="45">
        <f>IF(S87=0,0,(AD87-S87)/S87*100)</f>
        <v>0</v>
      </c>
      <c r="AO87" s="45">
        <f t="shared" si="10"/>
        <v>0</v>
      </c>
      <c r="AP87" s="45">
        <f t="shared" si="10"/>
        <v>0</v>
      </c>
      <c r="AQ87" s="45">
        <f t="shared" si="10"/>
        <v>0</v>
      </c>
      <c r="AR87" s="45">
        <f t="shared" si="10"/>
        <v>0</v>
      </c>
      <c r="AS87" s="45">
        <f t="shared" si="10"/>
        <v>0</v>
      </c>
      <c r="AT87" s="45">
        <f t="shared" si="10"/>
        <v>0</v>
      </c>
      <c r="AU87" s="45">
        <f t="shared" si="10"/>
        <v>0</v>
      </c>
      <c r="AV87" s="45">
        <f t="shared" si="10"/>
        <v>0</v>
      </c>
      <c r="AW87" s="45">
        <f t="shared" si="10"/>
        <v>0</v>
      </c>
      <c r="AX87" s="31"/>
      <c r="AY87" s="31"/>
      <c r="AZ87" s="31"/>
    </row>
    <row r="88" spans="1:52" ht="11.25" hidden="1" outlineLevel="1" x14ac:dyDescent="0.25">
      <c r="A88" s="23" t="str">
        <f t="shared" si="13"/>
        <v>1</v>
      </c>
      <c r="D88" s="1" t="s">
        <v>280</v>
      </c>
      <c r="L88" s="34" t="s">
        <v>281</v>
      </c>
      <c r="M88" s="35" t="s">
        <v>282</v>
      </c>
      <c r="N88" s="70" t="s">
        <v>20</v>
      </c>
      <c r="O88" s="45">
        <v>0</v>
      </c>
      <c r="P88" s="45">
        <v>0</v>
      </c>
      <c r="Q88" s="45">
        <v>0</v>
      </c>
      <c r="R88" s="45">
        <v>0</v>
      </c>
      <c r="S88" s="45">
        <v>0</v>
      </c>
      <c r="T88" s="45">
        <v>0</v>
      </c>
      <c r="U88" s="45">
        <v>0</v>
      </c>
      <c r="V88" s="45">
        <v>0</v>
      </c>
      <c r="W88" s="45">
        <v>0</v>
      </c>
      <c r="X88" s="45">
        <v>0</v>
      </c>
      <c r="Y88" s="45">
        <v>0</v>
      </c>
      <c r="Z88" s="45">
        <v>0</v>
      </c>
      <c r="AA88" s="45">
        <v>0</v>
      </c>
      <c r="AB88" s="45">
        <v>0</v>
      </c>
      <c r="AC88" s="45">
        <v>0</v>
      </c>
      <c r="AD88" s="45">
        <v>0</v>
      </c>
      <c r="AE88" s="45">
        <f>SUMIFS([2]Реагенты!AD$15:AD$24,[2]Реагенты!$A$15:$A$24,$A88,[2]Реагенты!$M$15:$M$24,"Всего по тарифу")</f>
        <v>0</v>
      </c>
      <c r="AF88" s="45">
        <f>SUMIFS([2]Реагенты!AE$15:AE$24,[2]Реагенты!$A$15:$A$24,$A88,[2]Реагенты!$M$15:$M$24,"Всего по тарифу")</f>
        <v>0</v>
      </c>
      <c r="AG88" s="45">
        <f>SUMIFS([2]Реагенты!AF$15:AF$24,[2]Реагенты!$A$15:$A$24,$A88,[2]Реагенты!$M$15:$M$24,"Всего по тарифу")</f>
        <v>0</v>
      </c>
      <c r="AH88" s="45">
        <f>SUMIFS([2]Реагенты!AG$15:AG$24,[2]Реагенты!$A$15:$A$24,$A88,[2]Реагенты!$M$15:$M$24,"Всего по тарифу")</f>
        <v>0</v>
      </c>
      <c r="AI88" s="45">
        <f>SUMIFS([2]Реагенты!AH$15:AH$24,[2]Реагенты!$A$15:$A$24,$A88,[2]Реагенты!$M$15:$M$24,"Всего по тарифу")</f>
        <v>0</v>
      </c>
      <c r="AJ88" s="45">
        <f>SUMIFS([2]Реагенты!AI$15:AI$24,[2]Реагенты!$A$15:$A$24,$A88,[2]Реагенты!$M$15:$M$24,"Всего по тарифу")</f>
        <v>0</v>
      </c>
      <c r="AK88" s="45">
        <f>SUMIFS([2]Реагенты!AJ$15:AJ$24,[2]Реагенты!$A$15:$A$24,$A88,[2]Реагенты!$M$15:$M$24,"Всего по тарифу")</f>
        <v>0</v>
      </c>
      <c r="AL88" s="45">
        <f>SUMIFS([2]Реагенты!AK$15:AK$24,[2]Реагенты!$A$15:$A$24,$A88,[2]Реагенты!$M$15:$M$24,"Всего по тарифу")</f>
        <v>0</v>
      </c>
      <c r="AM88" s="45">
        <f>SUMIFS([2]Реагенты!AL$15:AL$24,[2]Реагенты!$A$15:$A$24,$A88,[2]Реагенты!$M$15:$M$24,"Всего по тарифу")</f>
        <v>0</v>
      </c>
      <c r="AN88" s="45">
        <f t="shared" si="12"/>
        <v>0</v>
      </c>
      <c r="AO88" s="45">
        <f t="shared" si="10"/>
        <v>0</v>
      </c>
      <c r="AP88" s="45">
        <f t="shared" si="10"/>
        <v>0</v>
      </c>
      <c r="AQ88" s="45">
        <f t="shared" si="10"/>
        <v>0</v>
      </c>
      <c r="AR88" s="45">
        <f t="shared" si="10"/>
        <v>0</v>
      </c>
      <c r="AS88" s="45">
        <f t="shared" si="10"/>
        <v>0</v>
      </c>
      <c r="AT88" s="45">
        <f t="shared" si="10"/>
        <v>0</v>
      </c>
      <c r="AU88" s="45">
        <f t="shared" si="10"/>
        <v>0</v>
      </c>
      <c r="AV88" s="45">
        <f t="shared" si="10"/>
        <v>0</v>
      </c>
      <c r="AW88" s="45">
        <f t="shared" si="10"/>
        <v>0</v>
      </c>
      <c r="AX88" s="31"/>
      <c r="AY88" s="31"/>
      <c r="AZ88" s="31"/>
    </row>
    <row r="89" spans="1:52" s="55" customFormat="1" ht="11.25" outlineLevel="1" x14ac:dyDescent="0.25">
      <c r="A89" s="23" t="str">
        <f t="shared" si="13"/>
        <v>1</v>
      </c>
      <c r="C89" s="1"/>
      <c r="D89" s="1" t="s">
        <v>283</v>
      </c>
      <c r="L89" s="56" t="s">
        <v>284</v>
      </c>
      <c r="M89" s="57" t="s">
        <v>285</v>
      </c>
      <c r="N89" s="58" t="s">
        <v>20</v>
      </c>
      <c r="O89" s="29">
        <v>44.96</v>
      </c>
      <c r="P89" s="29">
        <v>311.89</v>
      </c>
      <c r="Q89" s="29">
        <v>15.247999999999999</v>
      </c>
      <c r="R89" s="29">
        <v>-296.642</v>
      </c>
      <c r="S89" s="29">
        <v>22.22</v>
      </c>
      <c r="T89" s="59">
        <v>25</v>
      </c>
      <c r="U89" s="29">
        <v>160</v>
      </c>
      <c r="V89" s="29">
        <v>160</v>
      </c>
      <c r="W89" s="29">
        <v>160</v>
      </c>
      <c r="X89" s="29">
        <v>0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59">
        <v>24.052092334899594</v>
      </c>
      <c r="AE89" s="29">
        <f t="shared" ref="P89:AM89" si="14">SUM(AE90:AE98)</f>
        <v>23.22</v>
      </c>
      <c r="AF89" s="29">
        <f t="shared" si="14"/>
        <v>23.82</v>
      </c>
      <c r="AG89" s="29">
        <f t="shared" si="14"/>
        <v>24.43</v>
      </c>
      <c r="AH89" s="29">
        <f t="shared" si="14"/>
        <v>0</v>
      </c>
      <c r="AI89" s="29">
        <f t="shared" si="14"/>
        <v>0</v>
      </c>
      <c r="AJ89" s="29">
        <f t="shared" si="14"/>
        <v>0</v>
      </c>
      <c r="AK89" s="29">
        <f t="shared" si="14"/>
        <v>0</v>
      </c>
      <c r="AL89" s="29">
        <f t="shared" si="14"/>
        <v>0</v>
      </c>
      <c r="AM89" s="29">
        <f t="shared" si="14"/>
        <v>0</v>
      </c>
      <c r="AN89" s="29">
        <f t="shared" si="12"/>
        <v>8.245240031051285</v>
      </c>
      <c r="AO89" s="29">
        <f t="shared" si="10"/>
        <v>-3.459542410338369</v>
      </c>
      <c r="AP89" s="29">
        <f t="shared" si="10"/>
        <v>2.5839793281653809</v>
      </c>
      <c r="AQ89" s="29">
        <f t="shared" si="10"/>
        <v>2.5608732157850524</v>
      </c>
      <c r="AR89" s="29">
        <f t="shared" si="10"/>
        <v>-100</v>
      </c>
      <c r="AS89" s="29">
        <f t="shared" si="10"/>
        <v>0</v>
      </c>
      <c r="AT89" s="29">
        <f t="shared" si="10"/>
        <v>0</v>
      </c>
      <c r="AU89" s="29">
        <f t="shared" si="10"/>
        <v>0</v>
      </c>
      <c r="AV89" s="29">
        <f t="shared" si="10"/>
        <v>0</v>
      </c>
      <c r="AW89" s="29">
        <f t="shared" si="10"/>
        <v>0</v>
      </c>
      <c r="AX89" s="42"/>
      <c r="AY89" s="42"/>
      <c r="AZ89" s="42"/>
    </row>
    <row r="90" spans="1:52" ht="11.25" outlineLevel="1" x14ac:dyDescent="0.25">
      <c r="A90" s="23" t="str">
        <f t="shared" si="13"/>
        <v>1</v>
      </c>
      <c r="B90" s="1" t="s">
        <v>286</v>
      </c>
      <c r="D90" s="1" t="s">
        <v>287</v>
      </c>
      <c r="L90" s="34" t="s">
        <v>288</v>
      </c>
      <c r="M90" s="43" t="s">
        <v>289</v>
      </c>
      <c r="N90" s="36" t="s">
        <v>20</v>
      </c>
      <c r="O90" s="45">
        <v>22.96</v>
      </c>
      <c r="P90" s="45">
        <v>15.247999999999999</v>
      </c>
      <c r="Q90" s="45">
        <v>15.247999999999999</v>
      </c>
      <c r="R90" s="45">
        <v>0</v>
      </c>
      <c r="S90" s="45">
        <v>22.22</v>
      </c>
      <c r="T90" s="45">
        <v>25</v>
      </c>
      <c r="U90" s="45">
        <v>0</v>
      </c>
      <c r="V90" s="45">
        <v>0</v>
      </c>
      <c r="W90" s="45">
        <v>0</v>
      </c>
      <c r="X90" s="45">
        <v>0</v>
      </c>
      <c r="Y90" s="45">
        <v>0</v>
      </c>
      <c r="Z90" s="45">
        <v>0</v>
      </c>
      <c r="AA90" s="45">
        <v>0</v>
      </c>
      <c r="AB90" s="45">
        <v>0</v>
      </c>
      <c r="AC90" s="45">
        <v>0</v>
      </c>
      <c r="AD90" s="45">
        <v>24.052092334899594</v>
      </c>
      <c r="AE90" s="45">
        <f>SUMIFS([2]Налоги!AD$15:AD$42,[2]Налоги!$A$15:$A$42,$A90,[2]Налоги!$M$15:$M$42,$B90)</f>
        <v>23.22</v>
      </c>
      <c r="AF90" s="45">
        <f>SUMIFS([2]Налоги!AE$15:AE$42,[2]Налоги!$A$15:$A$42,$A90,[2]Налоги!$M$15:$M$42,$B90)</f>
        <v>23.82</v>
      </c>
      <c r="AG90" s="45">
        <f>SUMIFS([2]Налоги!AF$15:AF$42,[2]Налоги!$A$15:$A$42,$A90,[2]Налоги!$M$15:$M$42,$B90)</f>
        <v>24.43</v>
      </c>
      <c r="AH90" s="45">
        <f>SUMIFS([2]Налоги!AG$15:AG$42,[2]Налоги!$A$15:$A$42,$A90,[2]Налоги!$M$15:$M$42,$B90)</f>
        <v>0</v>
      </c>
      <c r="AI90" s="45">
        <f>SUMIFS([2]Налоги!AH$15:AH$42,[2]Налоги!$A$15:$A$42,$A90,[2]Налоги!$M$15:$M$42,$B90)</f>
        <v>0</v>
      </c>
      <c r="AJ90" s="45">
        <f>SUMIFS([2]Налоги!AI$15:AI$42,[2]Налоги!$A$15:$A$42,$A90,[2]Налоги!$M$15:$M$42,$B90)</f>
        <v>0</v>
      </c>
      <c r="AK90" s="45">
        <f>SUMIFS([2]Налоги!AJ$15:AJ$42,[2]Налоги!$A$15:$A$42,$A90,[2]Налоги!$M$15:$M$42,$B90)</f>
        <v>0</v>
      </c>
      <c r="AL90" s="45">
        <f>SUMIFS([2]Налоги!AK$15:AK$42,[2]Налоги!$A$15:$A$42,$A90,[2]Налоги!$M$15:$M$42,$B90)</f>
        <v>0</v>
      </c>
      <c r="AM90" s="45">
        <f>SUMIFS([2]Налоги!AL$15:AL$42,[2]Налоги!$A$15:$A$42,$A90,[2]Налоги!$M$15:$M$42,$B90)</f>
        <v>0</v>
      </c>
      <c r="AN90" s="45">
        <f t="shared" si="12"/>
        <v>8.245240031051285</v>
      </c>
      <c r="AO90" s="45">
        <f t="shared" si="10"/>
        <v>-3.459542410338369</v>
      </c>
      <c r="AP90" s="45">
        <f t="shared" si="10"/>
        <v>2.5839793281653809</v>
      </c>
      <c r="AQ90" s="45">
        <f t="shared" si="10"/>
        <v>2.5608732157850524</v>
      </c>
      <c r="AR90" s="45">
        <f t="shared" si="10"/>
        <v>-100</v>
      </c>
      <c r="AS90" s="45">
        <f t="shared" si="10"/>
        <v>0</v>
      </c>
      <c r="AT90" s="45">
        <f t="shared" si="10"/>
        <v>0</v>
      </c>
      <c r="AU90" s="45">
        <f t="shared" si="10"/>
        <v>0</v>
      </c>
      <c r="AV90" s="45">
        <f t="shared" si="10"/>
        <v>0</v>
      </c>
      <c r="AW90" s="45">
        <f t="shared" si="10"/>
        <v>0</v>
      </c>
      <c r="AX90" s="31"/>
      <c r="AY90" s="31"/>
      <c r="AZ90" s="31"/>
    </row>
    <row r="91" spans="1:52" ht="11.25" hidden="1" outlineLevel="1" x14ac:dyDescent="0.25">
      <c r="A91" s="23" t="str">
        <f t="shared" si="13"/>
        <v>1</v>
      </c>
      <c r="B91" s="1" t="s">
        <v>290</v>
      </c>
      <c r="D91" s="1" t="s">
        <v>291</v>
      </c>
      <c r="L91" s="34" t="s">
        <v>292</v>
      </c>
      <c r="M91" s="43" t="s">
        <v>293</v>
      </c>
      <c r="N91" s="36" t="s">
        <v>20</v>
      </c>
      <c r="O91" s="45">
        <v>0</v>
      </c>
      <c r="P91" s="45">
        <v>0</v>
      </c>
      <c r="Q91" s="45">
        <v>0</v>
      </c>
      <c r="R91" s="45">
        <v>0</v>
      </c>
      <c r="S91" s="45">
        <v>0</v>
      </c>
      <c r="T91" s="45">
        <v>0</v>
      </c>
      <c r="U91" s="45">
        <v>0</v>
      </c>
      <c r="V91" s="45">
        <v>0</v>
      </c>
      <c r="W91" s="45">
        <v>0</v>
      </c>
      <c r="X91" s="45">
        <v>0</v>
      </c>
      <c r="Y91" s="45">
        <v>0</v>
      </c>
      <c r="Z91" s="45">
        <v>0</v>
      </c>
      <c r="AA91" s="45">
        <v>0</v>
      </c>
      <c r="AB91" s="45">
        <v>0</v>
      </c>
      <c r="AC91" s="45">
        <v>0</v>
      </c>
      <c r="AD91" s="45">
        <v>0</v>
      </c>
      <c r="AE91" s="45">
        <f>SUMIFS([2]Налоги!AD$15:AD$42,[2]Налоги!$A$15:$A$42,$A91,[2]Налоги!$M$15:$M$42,$B91)</f>
        <v>0</v>
      </c>
      <c r="AF91" s="45">
        <f>SUMIFS([2]Налоги!AE$15:AE$42,[2]Налоги!$A$15:$A$42,$A91,[2]Налоги!$M$15:$M$42,$B91)</f>
        <v>0</v>
      </c>
      <c r="AG91" s="45">
        <f>SUMIFS([2]Налоги!AF$15:AF$42,[2]Налоги!$A$15:$A$42,$A91,[2]Налоги!$M$15:$M$42,$B91)</f>
        <v>0</v>
      </c>
      <c r="AH91" s="45">
        <f>SUMIFS([2]Налоги!AG$15:AG$42,[2]Налоги!$A$15:$A$42,$A91,[2]Налоги!$M$15:$M$42,$B91)</f>
        <v>0</v>
      </c>
      <c r="AI91" s="45">
        <f>SUMIFS([2]Налоги!AH$15:AH$42,[2]Налоги!$A$15:$A$42,$A91,[2]Налоги!$M$15:$M$42,$B91)</f>
        <v>0</v>
      </c>
      <c r="AJ91" s="45">
        <f>SUMIFS([2]Налоги!AI$15:AI$42,[2]Налоги!$A$15:$A$42,$A91,[2]Налоги!$M$15:$M$42,$B91)</f>
        <v>0</v>
      </c>
      <c r="AK91" s="45">
        <f>SUMIFS([2]Налоги!AJ$15:AJ$42,[2]Налоги!$A$15:$A$42,$A91,[2]Налоги!$M$15:$M$42,$B91)</f>
        <v>0</v>
      </c>
      <c r="AL91" s="45">
        <f>SUMIFS([2]Налоги!AK$15:AK$42,[2]Налоги!$A$15:$A$42,$A91,[2]Налоги!$M$15:$M$42,$B91)</f>
        <v>0</v>
      </c>
      <c r="AM91" s="45">
        <f>SUMIFS([2]Налоги!AL$15:AL$42,[2]Налоги!$A$15:$A$42,$A91,[2]Налоги!$M$15:$M$42,$B91)</f>
        <v>0</v>
      </c>
      <c r="AN91" s="45">
        <f t="shared" si="12"/>
        <v>0</v>
      </c>
      <c r="AO91" s="45">
        <f t="shared" si="10"/>
        <v>0</v>
      </c>
      <c r="AP91" s="45">
        <f t="shared" si="10"/>
        <v>0</v>
      </c>
      <c r="AQ91" s="45">
        <f t="shared" si="10"/>
        <v>0</v>
      </c>
      <c r="AR91" s="45">
        <f t="shared" si="10"/>
        <v>0</v>
      </c>
      <c r="AS91" s="45">
        <f t="shared" si="10"/>
        <v>0</v>
      </c>
      <c r="AT91" s="45">
        <f t="shared" si="10"/>
        <v>0</v>
      </c>
      <c r="AU91" s="45">
        <f t="shared" si="10"/>
        <v>0</v>
      </c>
      <c r="AV91" s="45">
        <f t="shared" si="10"/>
        <v>0</v>
      </c>
      <c r="AW91" s="45">
        <f t="shared" si="10"/>
        <v>0</v>
      </c>
      <c r="AX91" s="31"/>
      <c r="AY91" s="31"/>
      <c r="AZ91" s="31"/>
    </row>
    <row r="92" spans="1:52" ht="11.25" hidden="1" outlineLevel="1" x14ac:dyDescent="0.25">
      <c r="A92" s="23" t="str">
        <f t="shared" si="13"/>
        <v>1</v>
      </c>
      <c r="B92" s="1" t="s">
        <v>30</v>
      </c>
      <c r="D92" s="1" t="s">
        <v>294</v>
      </c>
      <c r="L92" s="34" t="s">
        <v>295</v>
      </c>
      <c r="M92" s="43" t="s">
        <v>296</v>
      </c>
      <c r="N92" s="36" t="s">
        <v>20</v>
      </c>
      <c r="O92" s="45">
        <v>0</v>
      </c>
      <c r="P92" s="45">
        <v>0</v>
      </c>
      <c r="Q92" s="45">
        <v>0</v>
      </c>
      <c r="R92" s="45">
        <v>0</v>
      </c>
      <c r="S92" s="45">
        <v>0</v>
      </c>
      <c r="T92" s="45">
        <v>0</v>
      </c>
      <c r="U92" s="45">
        <v>0</v>
      </c>
      <c r="V92" s="45">
        <v>0</v>
      </c>
      <c r="W92" s="45">
        <v>0</v>
      </c>
      <c r="X92" s="45">
        <v>0</v>
      </c>
      <c r="Y92" s="45">
        <v>0</v>
      </c>
      <c r="Z92" s="45">
        <v>0</v>
      </c>
      <c r="AA92" s="45">
        <v>0</v>
      </c>
      <c r="AB92" s="45">
        <v>0</v>
      </c>
      <c r="AC92" s="45">
        <v>0</v>
      </c>
      <c r="AD92" s="45">
        <v>0</v>
      </c>
      <c r="AE92" s="45">
        <f>SUMIFS([2]Налоги!AD$15:AD$42,[2]Налоги!$A$15:$A$42,$A92,[2]Налоги!$M$15:$M$42,$B92)</f>
        <v>0</v>
      </c>
      <c r="AF92" s="45">
        <f>SUMIFS([2]Налоги!AE$15:AE$42,[2]Налоги!$A$15:$A$42,$A92,[2]Налоги!$M$15:$M$42,$B92)</f>
        <v>0</v>
      </c>
      <c r="AG92" s="45">
        <f>SUMIFS([2]Налоги!AF$15:AF$42,[2]Налоги!$A$15:$A$42,$A92,[2]Налоги!$M$15:$M$42,$B92)</f>
        <v>0</v>
      </c>
      <c r="AH92" s="45">
        <f>SUMIFS([2]Налоги!AG$15:AG$42,[2]Налоги!$A$15:$A$42,$A92,[2]Налоги!$M$15:$M$42,$B92)</f>
        <v>0</v>
      </c>
      <c r="AI92" s="45">
        <f>SUMIFS([2]Налоги!AH$15:AH$42,[2]Налоги!$A$15:$A$42,$A92,[2]Налоги!$M$15:$M$42,$B92)</f>
        <v>0</v>
      </c>
      <c r="AJ92" s="45">
        <f>SUMIFS([2]Налоги!AI$15:AI$42,[2]Налоги!$A$15:$A$42,$A92,[2]Налоги!$M$15:$M$42,$B92)</f>
        <v>0</v>
      </c>
      <c r="AK92" s="45">
        <f>SUMIFS([2]Налоги!AJ$15:AJ$42,[2]Налоги!$A$15:$A$42,$A92,[2]Налоги!$M$15:$M$42,$B92)</f>
        <v>0</v>
      </c>
      <c r="AL92" s="45">
        <f>SUMIFS([2]Налоги!AK$15:AK$42,[2]Налоги!$A$15:$A$42,$A92,[2]Налоги!$M$15:$M$42,$B92)</f>
        <v>0</v>
      </c>
      <c r="AM92" s="45">
        <f>SUMIFS([2]Налоги!AL$15:AL$42,[2]Налоги!$A$15:$A$42,$A92,[2]Налоги!$M$15:$M$42,$B92)</f>
        <v>0</v>
      </c>
      <c r="AN92" s="45">
        <f t="shared" si="12"/>
        <v>0</v>
      </c>
      <c r="AO92" s="45">
        <f t="shared" ref="AO92:AW119" si="15">IF(AD92=0,0,(AE92-AD92)/AD92*100)</f>
        <v>0</v>
      </c>
      <c r="AP92" s="45">
        <f t="shared" si="15"/>
        <v>0</v>
      </c>
      <c r="AQ92" s="45">
        <f t="shared" si="15"/>
        <v>0</v>
      </c>
      <c r="AR92" s="45">
        <f t="shared" si="15"/>
        <v>0</v>
      </c>
      <c r="AS92" s="45">
        <f t="shared" si="15"/>
        <v>0</v>
      </c>
      <c r="AT92" s="45">
        <f t="shared" si="15"/>
        <v>0</v>
      </c>
      <c r="AU92" s="45">
        <f t="shared" si="15"/>
        <v>0</v>
      </c>
      <c r="AV92" s="45">
        <f t="shared" si="15"/>
        <v>0</v>
      </c>
      <c r="AW92" s="45">
        <f t="shared" si="15"/>
        <v>0</v>
      </c>
      <c r="AX92" s="31"/>
      <c r="AY92" s="31"/>
      <c r="AZ92" s="31"/>
    </row>
    <row r="93" spans="1:52" ht="11.25" hidden="1" outlineLevel="1" x14ac:dyDescent="0.25">
      <c r="A93" s="23" t="str">
        <f t="shared" si="13"/>
        <v>1</v>
      </c>
      <c r="B93" s="1" t="s">
        <v>297</v>
      </c>
      <c r="D93" s="1" t="s">
        <v>298</v>
      </c>
      <c r="L93" s="34" t="s">
        <v>299</v>
      </c>
      <c r="M93" s="43" t="s">
        <v>300</v>
      </c>
      <c r="N93" s="36" t="s">
        <v>20</v>
      </c>
      <c r="O93" s="45">
        <v>0</v>
      </c>
      <c r="P93" s="45">
        <v>0</v>
      </c>
      <c r="Q93" s="45">
        <v>0</v>
      </c>
      <c r="R93" s="45">
        <v>0</v>
      </c>
      <c r="S93" s="45">
        <v>0</v>
      </c>
      <c r="T93" s="45">
        <v>0</v>
      </c>
      <c r="U93" s="45">
        <v>0</v>
      </c>
      <c r="V93" s="45">
        <v>0</v>
      </c>
      <c r="W93" s="45">
        <v>0</v>
      </c>
      <c r="X93" s="45">
        <v>0</v>
      </c>
      <c r="Y93" s="45">
        <v>0</v>
      </c>
      <c r="Z93" s="45">
        <v>0</v>
      </c>
      <c r="AA93" s="45">
        <v>0</v>
      </c>
      <c r="AB93" s="45">
        <v>0</v>
      </c>
      <c r="AC93" s="45">
        <v>0</v>
      </c>
      <c r="AD93" s="45">
        <v>0</v>
      </c>
      <c r="AE93" s="45">
        <f>SUMIFS([2]Налоги!AD$15:AD$42,[2]Налоги!$A$15:$A$42,$A93,[2]Налоги!$M$15:$M$42,$B93)</f>
        <v>0</v>
      </c>
      <c r="AF93" s="45">
        <f>SUMIFS([2]Налоги!AE$15:AE$42,[2]Налоги!$A$15:$A$42,$A93,[2]Налоги!$M$15:$M$42,$B93)</f>
        <v>0</v>
      </c>
      <c r="AG93" s="45">
        <f>SUMIFS([2]Налоги!AF$15:AF$42,[2]Налоги!$A$15:$A$42,$A93,[2]Налоги!$M$15:$M$42,$B93)</f>
        <v>0</v>
      </c>
      <c r="AH93" s="45">
        <f>SUMIFS([2]Налоги!AG$15:AG$42,[2]Налоги!$A$15:$A$42,$A93,[2]Налоги!$M$15:$M$42,$B93)</f>
        <v>0</v>
      </c>
      <c r="AI93" s="45">
        <f>SUMIFS([2]Налоги!AH$15:AH$42,[2]Налоги!$A$15:$A$42,$A93,[2]Налоги!$M$15:$M$42,$B93)</f>
        <v>0</v>
      </c>
      <c r="AJ93" s="45">
        <f>SUMIFS([2]Налоги!AI$15:AI$42,[2]Налоги!$A$15:$A$42,$A93,[2]Налоги!$M$15:$M$42,$B93)</f>
        <v>0</v>
      </c>
      <c r="AK93" s="45">
        <f>SUMIFS([2]Налоги!AJ$15:AJ$42,[2]Налоги!$A$15:$A$42,$A93,[2]Налоги!$M$15:$M$42,$B93)</f>
        <v>0</v>
      </c>
      <c r="AL93" s="45">
        <f>SUMIFS([2]Налоги!AK$15:AK$42,[2]Налоги!$A$15:$A$42,$A93,[2]Налоги!$M$15:$M$42,$B93)</f>
        <v>0</v>
      </c>
      <c r="AM93" s="45">
        <f>SUMIFS([2]Налоги!AL$15:AL$42,[2]Налоги!$A$15:$A$42,$A93,[2]Налоги!$M$15:$M$42,$B93)</f>
        <v>0</v>
      </c>
      <c r="AN93" s="45">
        <f t="shared" si="12"/>
        <v>0</v>
      </c>
      <c r="AO93" s="45">
        <f t="shared" si="15"/>
        <v>0</v>
      </c>
      <c r="AP93" s="45">
        <f t="shared" si="15"/>
        <v>0</v>
      </c>
      <c r="AQ93" s="45">
        <f t="shared" si="15"/>
        <v>0</v>
      </c>
      <c r="AR93" s="45">
        <f t="shared" si="15"/>
        <v>0</v>
      </c>
      <c r="AS93" s="45">
        <f t="shared" si="15"/>
        <v>0</v>
      </c>
      <c r="AT93" s="45">
        <f t="shared" si="15"/>
        <v>0</v>
      </c>
      <c r="AU93" s="45">
        <f t="shared" si="15"/>
        <v>0</v>
      </c>
      <c r="AV93" s="45">
        <f t="shared" si="15"/>
        <v>0</v>
      </c>
      <c r="AW93" s="45">
        <f t="shared" si="15"/>
        <v>0</v>
      </c>
      <c r="AX93" s="31"/>
      <c r="AY93" s="31"/>
      <c r="AZ93" s="31"/>
    </row>
    <row r="94" spans="1:52" ht="11.25" hidden="1" outlineLevel="1" x14ac:dyDescent="0.25">
      <c r="A94" s="23" t="str">
        <f t="shared" si="13"/>
        <v>1</v>
      </c>
      <c r="B94" s="1" t="s">
        <v>301</v>
      </c>
      <c r="D94" s="1" t="s">
        <v>302</v>
      </c>
      <c r="L94" s="34" t="s">
        <v>303</v>
      </c>
      <c r="M94" s="43" t="s">
        <v>304</v>
      </c>
      <c r="N94" s="36" t="s">
        <v>20</v>
      </c>
      <c r="O94" s="45">
        <v>0</v>
      </c>
      <c r="P94" s="45">
        <v>0</v>
      </c>
      <c r="Q94" s="45">
        <v>0</v>
      </c>
      <c r="R94" s="45">
        <v>0</v>
      </c>
      <c r="S94" s="45">
        <v>0</v>
      </c>
      <c r="T94" s="45">
        <v>0</v>
      </c>
      <c r="U94" s="45">
        <v>0</v>
      </c>
      <c r="V94" s="45">
        <v>0</v>
      </c>
      <c r="W94" s="45">
        <v>0</v>
      </c>
      <c r="X94" s="45">
        <v>0</v>
      </c>
      <c r="Y94" s="45">
        <v>0</v>
      </c>
      <c r="Z94" s="45">
        <v>0</v>
      </c>
      <c r="AA94" s="45">
        <v>0</v>
      </c>
      <c r="AB94" s="45">
        <v>0</v>
      </c>
      <c r="AC94" s="45">
        <v>0</v>
      </c>
      <c r="AD94" s="45">
        <v>0</v>
      </c>
      <c r="AE94" s="45">
        <f>SUMIFS([2]Налоги!AD$15:AD$42,[2]Налоги!$A$15:$A$42,$A94,[2]Налоги!$M$15:$M$42,$B94)</f>
        <v>0</v>
      </c>
      <c r="AF94" s="45">
        <f>SUMIFS([2]Налоги!AE$15:AE$42,[2]Налоги!$A$15:$A$42,$A94,[2]Налоги!$M$15:$M$42,$B94)</f>
        <v>0</v>
      </c>
      <c r="AG94" s="45">
        <f>SUMIFS([2]Налоги!AF$15:AF$42,[2]Налоги!$A$15:$A$42,$A94,[2]Налоги!$M$15:$M$42,$B94)</f>
        <v>0</v>
      </c>
      <c r="AH94" s="45">
        <f>SUMIFS([2]Налоги!AG$15:AG$42,[2]Налоги!$A$15:$A$42,$A94,[2]Налоги!$M$15:$M$42,$B94)</f>
        <v>0</v>
      </c>
      <c r="AI94" s="45">
        <f>SUMIFS([2]Налоги!AH$15:AH$42,[2]Налоги!$A$15:$A$42,$A94,[2]Налоги!$M$15:$M$42,$B94)</f>
        <v>0</v>
      </c>
      <c r="AJ94" s="45">
        <f>SUMIFS([2]Налоги!AI$15:AI$42,[2]Налоги!$A$15:$A$42,$A94,[2]Налоги!$M$15:$M$42,$B94)</f>
        <v>0</v>
      </c>
      <c r="AK94" s="45">
        <f>SUMIFS([2]Налоги!AJ$15:AJ$42,[2]Налоги!$A$15:$A$42,$A94,[2]Налоги!$M$15:$M$42,$B94)</f>
        <v>0</v>
      </c>
      <c r="AL94" s="45">
        <f>SUMIFS([2]Налоги!AK$15:AK$42,[2]Налоги!$A$15:$A$42,$A94,[2]Налоги!$M$15:$M$42,$B94)</f>
        <v>0</v>
      </c>
      <c r="AM94" s="45">
        <f>SUMIFS([2]Налоги!AL$15:AL$42,[2]Налоги!$A$15:$A$42,$A94,[2]Налоги!$M$15:$M$42,$B94)</f>
        <v>0</v>
      </c>
      <c r="AN94" s="45">
        <f t="shared" si="12"/>
        <v>0</v>
      </c>
      <c r="AO94" s="45">
        <f t="shared" si="15"/>
        <v>0</v>
      </c>
      <c r="AP94" s="45">
        <f t="shared" si="15"/>
        <v>0</v>
      </c>
      <c r="AQ94" s="45">
        <f t="shared" si="15"/>
        <v>0</v>
      </c>
      <c r="AR94" s="45">
        <f t="shared" si="15"/>
        <v>0</v>
      </c>
      <c r="AS94" s="45">
        <f t="shared" si="15"/>
        <v>0</v>
      </c>
      <c r="AT94" s="45">
        <f t="shared" si="15"/>
        <v>0</v>
      </c>
      <c r="AU94" s="45">
        <f t="shared" si="15"/>
        <v>0</v>
      </c>
      <c r="AV94" s="45">
        <f t="shared" si="15"/>
        <v>0</v>
      </c>
      <c r="AW94" s="45">
        <f t="shared" si="15"/>
        <v>0</v>
      </c>
      <c r="AX94" s="31"/>
      <c r="AY94" s="31"/>
      <c r="AZ94" s="31"/>
    </row>
    <row r="95" spans="1:52" ht="11.25" hidden="1" outlineLevel="1" x14ac:dyDescent="0.25">
      <c r="A95" s="23" t="str">
        <f t="shared" si="13"/>
        <v>1</v>
      </c>
      <c r="B95" s="1" t="s">
        <v>31</v>
      </c>
      <c r="D95" s="1" t="s">
        <v>305</v>
      </c>
      <c r="L95" s="34" t="s">
        <v>306</v>
      </c>
      <c r="M95" s="43" t="s">
        <v>307</v>
      </c>
      <c r="N95" s="36" t="s">
        <v>20</v>
      </c>
      <c r="O95" s="45">
        <v>0</v>
      </c>
      <c r="P95" s="45">
        <v>0</v>
      </c>
      <c r="Q95" s="45">
        <v>0</v>
      </c>
      <c r="R95" s="45">
        <v>0</v>
      </c>
      <c r="S95" s="45">
        <v>0</v>
      </c>
      <c r="T95" s="45">
        <v>0</v>
      </c>
      <c r="U95" s="45">
        <v>0</v>
      </c>
      <c r="V95" s="45">
        <v>0</v>
      </c>
      <c r="W95" s="45">
        <v>0</v>
      </c>
      <c r="X95" s="45">
        <v>0</v>
      </c>
      <c r="Y95" s="45">
        <v>0</v>
      </c>
      <c r="Z95" s="45">
        <v>0</v>
      </c>
      <c r="AA95" s="45">
        <v>0</v>
      </c>
      <c r="AB95" s="45">
        <v>0</v>
      </c>
      <c r="AC95" s="45">
        <v>0</v>
      </c>
      <c r="AD95" s="45">
        <v>0</v>
      </c>
      <c r="AE95" s="45">
        <f>SUMIFS([2]Налоги!AD$15:AD$42,[2]Налоги!$A$15:$A$42,$A95,[2]Налоги!$M$15:$M$42,$B95)</f>
        <v>0</v>
      </c>
      <c r="AF95" s="45">
        <f>SUMIFS([2]Налоги!AE$15:AE$42,[2]Налоги!$A$15:$A$42,$A95,[2]Налоги!$M$15:$M$42,$B95)</f>
        <v>0</v>
      </c>
      <c r="AG95" s="45">
        <f>SUMIFS([2]Налоги!AF$15:AF$42,[2]Налоги!$A$15:$A$42,$A95,[2]Налоги!$M$15:$M$42,$B95)</f>
        <v>0</v>
      </c>
      <c r="AH95" s="45">
        <f>SUMIFS([2]Налоги!AG$15:AG$42,[2]Налоги!$A$15:$A$42,$A95,[2]Налоги!$M$15:$M$42,$B95)</f>
        <v>0</v>
      </c>
      <c r="AI95" s="45">
        <f>SUMIFS([2]Налоги!AH$15:AH$42,[2]Налоги!$A$15:$A$42,$A95,[2]Налоги!$M$15:$M$42,$B95)</f>
        <v>0</v>
      </c>
      <c r="AJ95" s="45">
        <f>SUMIFS([2]Налоги!AI$15:AI$42,[2]Налоги!$A$15:$A$42,$A95,[2]Налоги!$M$15:$M$42,$B95)</f>
        <v>0</v>
      </c>
      <c r="AK95" s="45">
        <f>SUMIFS([2]Налоги!AJ$15:AJ$42,[2]Налоги!$A$15:$A$42,$A95,[2]Налоги!$M$15:$M$42,$B95)</f>
        <v>0</v>
      </c>
      <c r="AL95" s="45">
        <f>SUMIFS([2]Налоги!AK$15:AK$42,[2]Налоги!$A$15:$A$42,$A95,[2]Налоги!$M$15:$M$42,$B95)</f>
        <v>0</v>
      </c>
      <c r="AM95" s="45">
        <f>SUMIFS([2]Налоги!AL$15:AL$42,[2]Налоги!$A$15:$A$42,$A95,[2]Налоги!$M$15:$M$42,$B95)</f>
        <v>0</v>
      </c>
      <c r="AN95" s="45">
        <f t="shared" si="12"/>
        <v>0</v>
      </c>
      <c r="AO95" s="45">
        <f t="shared" si="15"/>
        <v>0</v>
      </c>
      <c r="AP95" s="45">
        <f t="shared" si="15"/>
        <v>0</v>
      </c>
      <c r="AQ95" s="45">
        <f t="shared" si="15"/>
        <v>0</v>
      </c>
      <c r="AR95" s="45">
        <f t="shared" si="15"/>
        <v>0</v>
      </c>
      <c r="AS95" s="45">
        <f t="shared" si="15"/>
        <v>0</v>
      </c>
      <c r="AT95" s="45">
        <f t="shared" si="15"/>
        <v>0</v>
      </c>
      <c r="AU95" s="45">
        <f t="shared" si="15"/>
        <v>0</v>
      </c>
      <c r="AV95" s="45">
        <f t="shared" si="15"/>
        <v>0</v>
      </c>
      <c r="AW95" s="45">
        <f t="shared" si="15"/>
        <v>0</v>
      </c>
      <c r="AX95" s="31"/>
      <c r="AY95" s="31"/>
      <c r="AZ95" s="31"/>
    </row>
    <row r="96" spans="1:52" ht="11.25" outlineLevel="1" x14ac:dyDescent="0.25">
      <c r="A96" s="23" t="str">
        <f t="shared" si="13"/>
        <v>1</v>
      </c>
      <c r="B96" s="1" t="s">
        <v>29</v>
      </c>
      <c r="D96" s="1" t="s">
        <v>308</v>
      </c>
      <c r="L96" s="34" t="s">
        <v>309</v>
      </c>
      <c r="M96" s="43" t="s">
        <v>310</v>
      </c>
      <c r="N96" s="36" t="s">
        <v>20</v>
      </c>
      <c r="O96" s="49">
        <v>22</v>
      </c>
      <c r="P96" s="49">
        <v>296.642</v>
      </c>
      <c r="Q96" s="49">
        <v>0</v>
      </c>
      <c r="R96" s="45">
        <v>-296.642</v>
      </c>
      <c r="S96" s="49">
        <v>0</v>
      </c>
      <c r="T96" s="49">
        <v>0</v>
      </c>
      <c r="U96" s="49">
        <v>160</v>
      </c>
      <c r="V96" s="49">
        <v>160</v>
      </c>
      <c r="W96" s="49">
        <v>160</v>
      </c>
      <c r="X96" s="49">
        <v>0</v>
      </c>
      <c r="Y96" s="49">
        <v>0</v>
      </c>
      <c r="Z96" s="49">
        <v>0</v>
      </c>
      <c r="AA96" s="49">
        <v>0</v>
      </c>
      <c r="AB96" s="49">
        <v>0</v>
      </c>
      <c r="AC96" s="49">
        <v>0</v>
      </c>
      <c r="AD96" s="49">
        <v>0</v>
      </c>
      <c r="AE96" s="49">
        <v>0</v>
      </c>
      <c r="AF96" s="49">
        <v>0</v>
      </c>
      <c r="AG96" s="49">
        <v>0</v>
      </c>
      <c r="AH96" s="49">
        <f>SUMIFS([2]Налоги!AG$15:AG$42,[2]Налоги!$A$15:$A$42,$A96,[2]Налоги!$M$15:$M$42,$B96)</f>
        <v>0</v>
      </c>
      <c r="AI96" s="49">
        <f>SUMIFS([2]Налоги!AH$15:AH$42,[2]Налоги!$A$15:$A$42,$A96,[2]Налоги!$M$15:$M$42,$B96)</f>
        <v>0</v>
      </c>
      <c r="AJ96" s="49">
        <f>SUMIFS([2]Налоги!AI$15:AI$42,[2]Налоги!$A$15:$A$42,$A96,[2]Налоги!$M$15:$M$42,$B96)</f>
        <v>0</v>
      </c>
      <c r="AK96" s="49">
        <f>SUMIFS([2]Налоги!AJ$15:AJ$42,[2]Налоги!$A$15:$A$42,$A96,[2]Налоги!$M$15:$M$42,$B96)</f>
        <v>0</v>
      </c>
      <c r="AL96" s="49">
        <f>SUMIFS([2]Налоги!AK$15:AK$42,[2]Налоги!$A$15:$A$42,$A96,[2]Налоги!$M$15:$M$42,$B96)</f>
        <v>0</v>
      </c>
      <c r="AM96" s="49">
        <f>SUMIFS([2]Налоги!AL$15:AL$42,[2]Налоги!$A$15:$A$42,$A96,[2]Налоги!$M$15:$M$42,$B96)</f>
        <v>0</v>
      </c>
      <c r="AN96" s="45">
        <f t="shared" si="12"/>
        <v>0</v>
      </c>
      <c r="AO96" s="45">
        <f t="shared" si="15"/>
        <v>0</v>
      </c>
      <c r="AP96" s="45">
        <f t="shared" si="15"/>
        <v>0</v>
      </c>
      <c r="AQ96" s="45">
        <f t="shared" si="15"/>
        <v>0</v>
      </c>
      <c r="AR96" s="45">
        <f t="shared" si="15"/>
        <v>0</v>
      </c>
      <c r="AS96" s="45">
        <f t="shared" si="15"/>
        <v>0</v>
      </c>
      <c r="AT96" s="45">
        <f t="shared" si="15"/>
        <v>0</v>
      </c>
      <c r="AU96" s="45">
        <f t="shared" si="15"/>
        <v>0</v>
      </c>
      <c r="AV96" s="45">
        <f t="shared" si="15"/>
        <v>0</v>
      </c>
      <c r="AW96" s="45">
        <f t="shared" si="15"/>
        <v>0</v>
      </c>
      <c r="AX96" s="31"/>
      <c r="AY96" s="31"/>
      <c r="AZ96" s="31"/>
    </row>
    <row r="97" spans="1:52" ht="11.25" hidden="1" outlineLevel="1" x14ac:dyDescent="0.25">
      <c r="A97" s="23" t="str">
        <f t="shared" si="13"/>
        <v>1</v>
      </c>
      <c r="B97" s="1" t="s">
        <v>311</v>
      </c>
      <c r="D97" s="1" t="s">
        <v>312</v>
      </c>
      <c r="L97" s="34" t="s">
        <v>313</v>
      </c>
      <c r="M97" s="43" t="s">
        <v>314</v>
      </c>
      <c r="N97" s="36" t="s">
        <v>20</v>
      </c>
      <c r="O97" s="45">
        <v>0</v>
      </c>
      <c r="P97" s="45">
        <v>0</v>
      </c>
      <c r="Q97" s="45">
        <v>0</v>
      </c>
      <c r="R97" s="45">
        <v>0</v>
      </c>
      <c r="S97" s="45">
        <v>0</v>
      </c>
      <c r="T97" s="45">
        <v>0</v>
      </c>
      <c r="U97" s="45">
        <v>0</v>
      </c>
      <c r="V97" s="45">
        <v>0</v>
      </c>
      <c r="W97" s="45">
        <v>0</v>
      </c>
      <c r="X97" s="45">
        <v>0</v>
      </c>
      <c r="Y97" s="45">
        <v>0</v>
      </c>
      <c r="Z97" s="45">
        <v>0</v>
      </c>
      <c r="AA97" s="45">
        <v>0</v>
      </c>
      <c r="AB97" s="45">
        <v>0</v>
      </c>
      <c r="AC97" s="45">
        <v>0</v>
      </c>
      <c r="AD97" s="45">
        <v>0</v>
      </c>
      <c r="AE97" s="45">
        <f>SUMIFS([2]Налоги!AD$15:AD$42,[2]Налоги!$A$15:$A$42,$A97,[2]Налоги!$M$15:$M$42,$B97)</f>
        <v>0</v>
      </c>
      <c r="AF97" s="45">
        <f>SUMIFS([2]Налоги!AE$15:AE$42,[2]Налоги!$A$15:$A$42,$A97,[2]Налоги!$M$15:$M$42,$B97)</f>
        <v>0</v>
      </c>
      <c r="AG97" s="45">
        <f>SUMIFS([2]Налоги!AF$15:AF$42,[2]Налоги!$A$15:$A$42,$A97,[2]Налоги!$M$15:$M$42,$B97)</f>
        <v>0</v>
      </c>
      <c r="AH97" s="45">
        <f>SUMIFS([2]Налоги!AG$15:AG$42,[2]Налоги!$A$15:$A$42,$A97,[2]Налоги!$M$15:$M$42,$B97)</f>
        <v>0</v>
      </c>
      <c r="AI97" s="45">
        <f>SUMIFS([2]Налоги!AH$15:AH$42,[2]Налоги!$A$15:$A$42,$A97,[2]Налоги!$M$15:$M$42,$B97)</f>
        <v>0</v>
      </c>
      <c r="AJ97" s="45">
        <f>SUMIFS([2]Налоги!AI$15:AI$42,[2]Налоги!$A$15:$A$42,$A97,[2]Налоги!$M$15:$M$42,$B97)</f>
        <v>0</v>
      </c>
      <c r="AK97" s="45">
        <f>SUMIFS([2]Налоги!AJ$15:AJ$42,[2]Налоги!$A$15:$A$42,$A97,[2]Налоги!$M$15:$M$42,$B97)</f>
        <v>0</v>
      </c>
      <c r="AL97" s="45">
        <f>SUMIFS([2]Налоги!AK$15:AK$42,[2]Налоги!$A$15:$A$42,$A97,[2]Налоги!$M$15:$M$42,$B97)</f>
        <v>0</v>
      </c>
      <c r="AM97" s="45">
        <f>SUMIFS([2]Налоги!AL$15:AL$42,[2]Налоги!$A$15:$A$42,$A97,[2]Налоги!$M$15:$M$42,$B97)</f>
        <v>0</v>
      </c>
      <c r="AN97" s="45">
        <f t="shared" si="12"/>
        <v>0</v>
      </c>
      <c r="AO97" s="45">
        <f t="shared" si="15"/>
        <v>0</v>
      </c>
      <c r="AP97" s="45">
        <f t="shared" si="15"/>
        <v>0</v>
      </c>
      <c r="AQ97" s="45">
        <f t="shared" si="15"/>
        <v>0</v>
      </c>
      <c r="AR97" s="45">
        <f t="shared" si="15"/>
        <v>0</v>
      </c>
      <c r="AS97" s="45">
        <f t="shared" si="15"/>
        <v>0</v>
      </c>
      <c r="AT97" s="45">
        <f t="shared" si="15"/>
        <v>0</v>
      </c>
      <c r="AU97" s="45">
        <f t="shared" si="15"/>
        <v>0</v>
      </c>
      <c r="AV97" s="45">
        <f t="shared" si="15"/>
        <v>0</v>
      </c>
      <c r="AW97" s="45">
        <f t="shared" si="15"/>
        <v>0</v>
      </c>
      <c r="AX97" s="31"/>
      <c r="AY97" s="31"/>
      <c r="AZ97" s="31"/>
    </row>
    <row r="98" spans="1:52" ht="11.25" hidden="1" outlineLevel="1" x14ac:dyDescent="0.25">
      <c r="A98" s="23" t="str">
        <f t="shared" si="13"/>
        <v>1</v>
      </c>
      <c r="B98" s="1" t="s">
        <v>32</v>
      </c>
      <c r="D98" s="1" t="s">
        <v>315</v>
      </c>
      <c r="L98" s="34" t="s">
        <v>316</v>
      </c>
      <c r="M98" s="71" t="s">
        <v>317</v>
      </c>
      <c r="N98" s="36" t="s">
        <v>20</v>
      </c>
      <c r="O98" s="45">
        <v>0</v>
      </c>
      <c r="P98" s="45">
        <v>0</v>
      </c>
      <c r="Q98" s="45">
        <v>0</v>
      </c>
      <c r="R98" s="45">
        <v>0</v>
      </c>
      <c r="S98" s="45">
        <v>0</v>
      </c>
      <c r="T98" s="45">
        <v>0</v>
      </c>
      <c r="U98" s="45">
        <v>0</v>
      </c>
      <c r="V98" s="45">
        <v>0</v>
      </c>
      <c r="W98" s="45">
        <v>0</v>
      </c>
      <c r="X98" s="45">
        <v>0</v>
      </c>
      <c r="Y98" s="45">
        <v>0</v>
      </c>
      <c r="Z98" s="45">
        <v>0</v>
      </c>
      <c r="AA98" s="45">
        <v>0</v>
      </c>
      <c r="AB98" s="45">
        <v>0</v>
      </c>
      <c r="AC98" s="45">
        <v>0</v>
      </c>
      <c r="AD98" s="45">
        <v>0</v>
      </c>
      <c r="AE98" s="45">
        <f>SUMIFS([2]Налоги!AD$15:AD$42,[2]Налоги!$A$15:$A$42,$A98,[2]Налоги!$M$15:$M$42,$B98)</f>
        <v>0</v>
      </c>
      <c r="AF98" s="45">
        <f>SUMIFS([2]Налоги!AE$15:AE$42,[2]Налоги!$A$15:$A$42,$A98,[2]Налоги!$M$15:$M$42,$B98)</f>
        <v>0</v>
      </c>
      <c r="AG98" s="45">
        <f>SUMIFS([2]Налоги!AF$15:AF$42,[2]Налоги!$A$15:$A$42,$A98,[2]Налоги!$M$15:$M$42,$B98)</f>
        <v>0</v>
      </c>
      <c r="AH98" s="45">
        <f>SUMIFS([2]Налоги!AG$15:AG$42,[2]Налоги!$A$15:$A$42,$A98,[2]Налоги!$M$15:$M$42,$B98)</f>
        <v>0</v>
      </c>
      <c r="AI98" s="45">
        <f>SUMIFS([2]Налоги!AH$15:AH$42,[2]Налоги!$A$15:$A$42,$A98,[2]Налоги!$M$15:$M$42,$B98)</f>
        <v>0</v>
      </c>
      <c r="AJ98" s="45">
        <f>SUMIFS([2]Налоги!AI$15:AI$42,[2]Налоги!$A$15:$A$42,$A98,[2]Налоги!$M$15:$M$42,$B98)</f>
        <v>0</v>
      </c>
      <c r="AK98" s="45">
        <f>SUMIFS([2]Налоги!AJ$15:AJ$42,[2]Налоги!$A$15:$A$42,$A98,[2]Налоги!$M$15:$M$42,$B98)</f>
        <v>0</v>
      </c>
      <c r="AL98" s="45">
        <f>SUMIFS([2]Налоги!AK$15:AK$42,[2]Налоги!$A$15:$A$42,$A98,[2]Налоги!$M$15:$M$42,$B98)</f>
        <v>0</v>
      </c>
      <c r="AM98" s="45">
        <f>SUMIFS([2]Налоги!AL$15:AL$42,[2]Налоги!$A$15:$A$42,$A98,[2]Налоги!$M$15:$M$42,$B98)</f>
        <v>0</v>
      </c>
      <c r="AN98" s="45">
        <f t="shared" si="12"/>
        <v>0</v>
      </c>
      <c r="AO98" s="45">
        <f t="shared" si="15"/>
        <v>0</v>
      </c>
      <c r="AP98" s="45">
        <f t="shared" si="15"/>
        <v>0</v>
      </c>
      <c r="AQ98" s="45">
        <f t="shared" si="15"/>
        <v>0</v>
      </c>
      <c r="AR98" s="45">
        <f t="shared" si="15"/>
        <v>0</v>
      </c>
      <c r="AS98" s="45">
        <f t="shared" si="15"/>
        <v>0</v>
      </c>
      <c r="AT98" s="45">
        <f t="shared" si="15"/>
        <v>0</v>
      </c>
      <c r="AU98" s="45">
        <f t="shared" si="15"/>
        <v>0</v>
      </c>
      <c r="AV98" s="45">
        <f t="shared" si="15"/>
        <v>0</v>
      </c>
      <c r="AW98" s="45">
        <f t="shared" si="15"/>
        <v>0</v>
      </c>
      <c r="AX98" s="31"/>
      <c r="AY98" s="31"/>
      <c r="AZ98" s="31"/>
    </row>
    <row r="99" spans="1:52" ht="67.5" hidden="1" outlineLevel="1" x14ac:dyDescent="0.25">
      <c r="A99" s="23" t="str">
        <f t="shared" si="13"/>
        <v>1</v>
      </c>
      <c r="B99" s="1" t="s">
        <v>318</v>
      </c>
      <c r="D99" s="1" t="s">
        <v>319</v>
      </c>
      <c r="L99" s="34" t="s">
        <v>320</v>
      </c>
      <c r="M99" s="72" t="s">
        <v>321</v>
      </c>
      <c r="N99" s="36" t="s">
        <v>20</v>
      </c>
      <c r="O99" s="73"/>
      <c r="P99" s="73"/>
      <c r="Q99" s="73"/>
      <c r="R99" s="45">
        <v>0</v>
      </c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45">
        <f t="shared" si="12"/>
        <v>0</v>
      </c>
      <c r="AO99" s="45">
        <f t="shared" si="15"/>
        <v>0</v>
      </c>
      <c r="AP99" s="45">
        <f t="shared" si="15"/>
        <v>0</v>
      </c>
      <c r="AQ99" s="45">
        <f t="shared" si="15"/>
        <v>0</v>
      </c>
      <c r="AR99" s="45">
        <f t="shared" si="15"/>
        <v>0</v>
      </c>
      <c r="AS99" s="45">
        <f t="shared" si="15"/>
        <v>0</v>
      </c>
      <c r="AT99" s="45">
        <f t="shared" si="15"/>
        <v>0</v>
      </c>
      <c r="AU99" s="45">
        <f t="shared" si="15"/>
        <v>0</v>
      </c>
      <c r="AV99" s="45">
        <f t="shared" si="15"/>
        <v>0</v>
      </c>
      <c r="AW99" s="45">
        <f t="shared" si="15"/>
        <v>0</v>
      </c>
      <c r="AX99" s="31"/>
      <c r="AY99" s="31"/>
      <c r="AZ99" s="31"/>
    </row>
    <row r="100" spans="1:52" ht="11.25" outlineLevel="1" x14ac:dyDescent="0.25">
      <c r="A100" s="23" t="str">
        <f t="shared" si="13"/>
        <v>1</v>
      </c>
      <c r="B100" s="1" t="s">
        <v>322</v>
      </c>
      <c r="D100" s="1" t="s">
        <v>323</v>
      </c>
      <c r="L100" s="34" t="s">
        <v>324</v>
      </c>
      <c r="M100" s="35" t="s">
        <v>322</v>
      </c>
      <c r="N100" s="36" t="s">
        <v>20</v>
      </c>
      <c r="O100" s="45">
        <v>0</v>
      </c>
      <c r="P100" s="45">
        <v>32.986000000000004</v>
      </c>
      <c r="Q100" s="45">
        <v>1.726</v>
      </c>
      <c r="R100" s="45">
        <v>-31.260000000000005</v>
      </c>
      <c r="S100" s="45">
        <v>0</v>
      </c>
      <c r="T100" s="45">
        <v>35.200000000000003</v>
      </c>
      <c r="U100" s="45">
        <v>0</v>
      </c>
      <c r="V100" s="45">
        <v>0</v>
      </c>
      <c r="W100" s="45">
        <v>0</v>
      </c>
      <c r="X100" s="45">
        <v>0</v>
      </c>
      <c r="Y100" s="45">
        <v>0</v>
      </c>
      <c r="Z100" s="45">
        <v>0</v>
      </c>
      <c r="AA100" s="45">
        <v>0</v>
      </c>
      <c r="AB100" s="45">
        <v>0</v>
      </c>
      <c r="AC100" s="45">
        <v>0</v>
      </c>
      <c r="AD100" s="45">
        <v>0</v>
      </c>
      <c r="AE100" s="45">
        <f>SUMIFS([2]Аренда!AD$15:AD$32,[2]Аренда!$A$15:$A$32,$A100,[2]Аренда!$M$15:$M$32,"Арендная и концессионная плата. Лизинговые платежи")</f>
        <v>35.200000000000003</v>
      </c>
      <c r="AF100" s="45">
        <f>SUMIFS([2]Аренда!AE$15:AE$32,[2]Аренда!$A$15:$A$32,$A100,[2]Аренда!$M$15:$M$32,"Арендная и концессионная плата. Лизинговые платежи")</f>
        <v>35.200000000000003</v>
      </c>
      <c r="AG100" s="45">
        <f>SUMIFS([2]Аренда!AF$15:AF$32,[2]Аренда!$A$15:$A$32,$A100,[2]Аренда!$M$15:$M$32,"Арендная и концессионная плата. Лизинговые платежи")</f>
        <v>35.200000000000003</v>
      </c>
      <c r="AH100" s="45">
        <f>SUMIFS([2]Аренда!AG$15:AG$32,[2]Аренда!$A$15:$A$32,$A100,[2]Аренда!$M$15:$M$32,"Арендная и концессионная плата. Лизинговые платежи")</f>
        <v>0</v>
      </c>
      <c r="AI100" s="45">
        <f>SUMIFS([2]Аренда!AH$15:AH$32,[2]Аренда!$A$15:$A$32,$A100,[2]Аренда!$M$15:$M$32,"Арендная и концессионная плата. Лизинговые платежи")</f>
        <v>0</v>
      </c>
      <c r="AJ100" s="45">
        <f>SUMIFS([2]Аренда!AI$15:AI$32,[2]Аренда!$A$15:$A$32,$A100,[2]Аренда!$M$15:$M$32,"Арендная и концессионная плата. Лизинговые платежи")</f>
        <v>0</v>
      </c>
      <c r="AK100" s="45">
        <f>SUMIFS([2]Аренда!AJ$15:AJ$32,[2]Аренда!$A$15:$A$32,$A100,[2]Аренда!$M$15:$M$32,"Арендная и концессионная плата. Лизинговые платежи")</f>
        <v>0</v>
      </c>
      <c r="AL100" s="45">
        <f>SUMIFS([2]Аренда!AK$15:AK$32,[2]Аренда!$A$15:$A$32,$A100,[2]Аренда!$M$15:$M$32,"Арендная и концессионная плата. Лизинговые платежи")</f>
        <v>0</v>
      </c>
      <c r="AM100" s="45">
        <f>SUMIFS([2]Аренда!AL$15:AL$32,[2]Аренда!$A$15:$A$32,$A100,[2]Аренда!$M$15:$M$32,"Арендная и концессионная плата. Лизинговые платежи")</f>
        <v>0</v>
      </c>
      <c r="AN100" s="45">
        <f t="shared" si="12"/>
        <v>0</v>
      </c>
      <c r="AO100" s="45">
        <f t="shared" si="15"/>
        <v>0</v>
      </c>
      <c r="AP100" s="45">
        <f t="shared" si="15"/>
        <v>0</v>
      </c>
      <c r="AQ100" s="45">
        <f t="shared" si="15"/>
        <v>0</v>
      </c>
      <c r="AR100" s="45">
        <f t="shared" si="15"/>
        <v>-100</v>
      </c>
      <c r="AS100" s="45">
        <f t="shared" si="15"/>
        <v>0</v>
      </c>
      <c r="AT100" s="45">
        <f t="shared" si="15"/>
        <v>0</v>
      </c>
      <c r="AU100" s="45">
        <f t="shared" si="15"/>
        <v>0</v>
      </c>
      <c r="AV100" s="45">
        <f t="shared" si="15"/>
        <v>0</v>
      </c>
      <c r="AW100" s="45">
        <f t="shared" si="15"/>
        <v>0</v>
      </c>
      <c r="AX100" s="31"/>
      <c r="AY100" s="31"/>
      <c r="AZ100" s="31"/>
    </row>
    <row r="101" spans="1:52" ht="56.25" outlineLevel="1" x14ac:dyDescent="0.25">
      <c r="A101" s="23" t="str">
        <f t="shared" si="13"/>
        <v>1</v>
      </c>
      <c r="D101" s="1" t="s">
        <v>325</v>
      </c>
      <c r="L101" s="34" t="s">
        <v>326</v>
      </c>
      <c r="M101" s="35" t="s">
        <v>33</v>
      </c>
      <c r="N101" s="36" t="s">
        <v>20</v>
      </c>
      <c r="O101" s="49">
        <v>0</v>
      </c>
      <c r="P101" s="49">
        <v>0.38</v>
      </c>
      <c r="Q101" s="49">
        <v>0</v>
      </c>
      <c r="R101" s="45">
        <v>-0.38</v>
      </c>
      <c r="S101" s="49">
        <v>0</v>
      </c>
      <c r="T101" s="49">
        <v>0</v>
      </c>
      <c r="U101" s="49">
        <v>0</v>
      </c>
      <c r="V101" s="49">
        <v>0</v>
      </c>
      <c r="W101" s="49">
        <v>0</v>
      </c>
      <c r="X101" s="49"/>
      <c r="Y101" s="49"/>
      <c r="Z101" s="49"/>
      <c r="AA101" s="49"/>
      <c r="AB101" s="49"/>
      <c r="AC101" s="49"/>
      <c r="AD101" s="49">
        <v>0</v>
      </c>
      <c r="AE101" s="49">
        <v>0</v>
      </c>
      <c r="AF101" s="49">
        <v>0</v>
      </c>
      <c r="AG101" s="49">
        <v>0</v>
      </c>
      <c r="AH101" s="49"/>
      <c r="AI101" s="49"/>
      <c r="AJ101" s="49"/>
      <c r="AK101" s="49"/>
      <c r="AL101" s="49"/>
      <c r="AM101" s="49"/>
      <c r="AN101" s="45">
        <f t="shared" si="12"/>
        <v>0</v>
      </c>
      <c r="AO101" s="45">
        <f t="shared" si="15"/>
        <v>0</v>
      </c>
      <c r="AP101" s="45">
        <f t="shared" si="15"/>
        <v>0</v>
      </c>
      <c r="AQ101" s="45">
        <f t="shared" si="15"/>
        <v>0</v>
      </c>
      <c r="AR101" s="45">
        <f t="shared" si="15"/>
        <v>0</v>
      </c>
      <c r="AS101" s="45">
        <f t="shared" si="15"/>
        <v>0</v>
      </c>
      <c r="AT101" s="45">
        <f t="shared" si="15"/>
        <v>0</v>
      </c>
      <c r="AU101" s="45">
        <f t="shared" si="15"/>
        <v>0</v>
      </c>
      <c r="AV101" s="45">
        <f t="shared" si="15"/>
        <v>0</v>
      </c>
      <c r="AW101" s="45">
        <f t="shared" si="15"/>
        <v>0</v>
      </c>
      <c r="AX101" s="31" t="s">
        <v>327</v>
      </c>
      <c r="AY101" s="31"/>
      <c r="AZ101" s="31"/>
    </row>
    <row r="102" spans="1:52" ht="11.25" outlineLevel="1" x14ac:dyDescent="0.25">
      <c r="A102" s="23" t="str">
        <f t="shared" si="13"/>
        <v>1</v>
      </c>
      <c r="B102" s="1" t="s">
        <v>328</v>
      </c>
      <c r="D102" s="1" t="s">
        <v>329</v>
      </c>
      <c r="L102" s="34" t="s">
        <v>330</v>
      </c>
      <c r="M102" s="43" t="s">
        <v>328</v>
      </c>
      <c r="N102" s="36" t="s">
        <v>20</v>
      </c>
      <c r="O102" s="49">
        <v>0</v>
      </c>
      <c r="P102" s="49">
        <v>0.38</v>
      </c>
      <c r="Q102" s="49">
        <v>0</v>
      </c>
      <c r="R102" s="45">
        <v>-0.38</v>
      </c>
      <c r="S102" s="49">
        <v>0</v>
      </c>
      <c r="T102" s="49">
        <v>0</v>
      </c>
      <c r="U102" s="49">
        <v>0</v>
      </c>
      <c r="V102" s="49">
        <v>0</v>
      </c>
      <c r="W102" s="49">
        <v>0</v>
      </c>
      <c r="X102" s="49">
        <v>0</v>
      </c>
      <c r="Y102" s="49">
        <v>0</v>
      </c>
      <c r="Z102" s="49">
        <v>0</v>
      </c>
      <c r="AA102" s="49">
        <v>0</v>
      </c>
      <c r="AB102" s="49">
        <v>0</v>
      </c>
      <c r="AC102" s="49">
        <v>0</v>
      </c>
      <c r="AD102" s="49">
        <v>0</v>
      </c>
      <c r="AE102" s="49"/>
      <c r="AF102" s="49"/>
      <c r="AG102" s="49"/>
      <c r="AH102" s="49"/>
      <c r="AI102" s="49"/>
      <c r="AJ102" s="49"/>
      <c r="AK102" s="49"/>
      <c r="AL102" s="49"/>
      <c r="AM102" s="49"/>
      <c r="AN102" s="45">
        <f t="shared" si="12"/>
        <v>0</v>
      </c>
      <c r="AO102" s="45">
        <f t="shared" si="15"/>
        <v>0</v>
      </c>
      <c r="AP102" s="45">
        <f t="shared" si="15"/>
        <v>0</v>
      </c>
      <c r="AQ102" s="45">
        <f t="shared" si="15"/>
        <v>0</v>
      </c>
      <c r="AR102" s="45">
        <f t="shared" si="15"/>
        <v>0</v>
      </c>
      <c r="AS102" s="45">
        <f t="shared" si="15"/>
        <v>0</v>
      </c>
      <c r="AT102" s="45">
        <f t="shared" si="15"/>
        <v>0</v>
      </c>
      <c r="AU102" s="45">
        <f t="shared" si="15"/>
        <v>0</v>
      </c>
      <c r="AV102" s="45">
        <f t="shared" si="15"/>
        <v>0</v>
      </c>
      <c r="AW102" s="45">
        <f t="shared" si="15"/>
        <v>0</v>
      </c>
      <c r="AX102" s="31"/>
      <c r="AY102" s="31"/>
      <c r="AZ102" s="31"/>
    </row>
    <row r="103" spans="1:52" ht="11.25" hidden="1" outlineLevel="1" x14ac:dyDescent="0.25">
      <c r="A103" s="23" t="str">
        <f t="shared" si="13"/>
        <v>1</v>
      </c>
      <c r="B103" s="1" t="s">
        <v>34</v>
      </c>
      <c r="D103" s="1" t="s">
        <v>331</v>
      </c>
      <c r="L103" s="34" t="s">
        <v>332</v>
      </c>
      <c r="M103" s="35" t="s">
        <v>34</v>
      </c>
      <c r="N103" s="36" t="s">
        <v>20</v>
      </c>
      <c r="O103" s="49"/>
      <c r="P103" s="49"/>
      <c r="Q103" s="49"/>
      <c r="R103" s="45">
        <v>0</v>
      </c>
      <c r="S103" s="49">
        <v>0</v>
      </c>
      <c r="T103" s="49">
        <v>0</v>
      </c>
      <c r="U103" s="49">
        <v>0</v>
      </c>
      <c r="V103" s="49">
        <v>0</v>
      </c>
      <c r="W103" s="49">
        <v>0</v>
      </c>
      <c r="X103" s="49">
        <v>0</v>
      </c>
      <c r="Y103" s="49">
        <v>0</v>
      </c>
      <c r="Z103" s="49">
        <v>0</v>
      </c>
      <c r="AA103" s="49">
        <v>0</v>
      </c>
      <c r="AB103" s="49">
        <v>0</v>
      </c>
      <c r="AC103" s="49">
        <v>0</v>
      </c>
      <c r="AD103" s="49">
        <v>0</v>
      </c>
      <c r="AE103" s="49">
        <v>0</v>
      </c>
      <c r="AF103" s="49">
        <v>0</v>
      </c>
      <c r="AG103" s="49">
        <v>0</v>
      </c>
      <c r="AH103" s="49">
        <f>SUMIFS([2]Экономия_корр!AC$15:AC$32,[2]Экономия_корр!$A$15:$A$32,$A103,[2]Экономия_корр!$M$15:$M$32,"Экономия расходов с учетом ИПЦ")</f>
        <v>0</v>
      </c>
      <c r="AI103" s="49">
        <f>SUMIFS([2]Экономия_корр!AD$15:AD$32,[2]Экономия_корр!$A$15:$A$32,$A103,[2]Экономия_корр!$M$15:$M$32,"Экономия расходов с учетом ИПЦ")</f>
        <v>0</v>
      </c>
      <c r="AJ103" s="49">
        <f>SUMIFS([2]Экономия_корр!AE$15:AE$32,[2]Экономия_корр!$A$15:$A$32,$A103,[2]Экономия_корр!$M$15:$M$32,"Экономия расходов с учетом ИПЦ")</f>
        <v>0</v>
      </c>
      <c r="AK103" s="49">
        <f>SUMIFS([2]Экономия_корр!AF$15:AF$32,[2]Экономия_корр!$A$15:$A$32,$A103,[2]Экономия_корр!$M$15:$M$32,"Экономия расходов с учетом ИПЦ")</f>
        <v>0</v>
      </c>
      <c r="AL103" s="49">
        <f>SUMIFS([2]Экономия_корр!AG$15:AG$32,[2]Экономия_корр!$A$15:$A$32,$A103,[2]Экономия_корр!$M$15:$M$32,"Экономия расходов с учетом ИПЦ")</f>
        <v>0</v>
      </c>
      <c r="AM103" s="49">
        <f>SUMIFS([2]Экономия_корр!AH$15:AH$32,[2]Экономия_корр!$A$15:$A$32,$A103,[2]Экономия_корр!$M$15:$M$32,"Экономия расходов с учетом ИПЦ")</f>
        <v>0</v>
      </c>
      <c r="AN103" s="45">
        <f t="shared" si="12"/>
        <v>0</v>
      </c>
      <c r="AO103" s="45">
        <f t="shared" si="15"/>
        <v>0</v>
      </c>
      <c r="AP103" s="45">
        <f t="shared" si="15"/>
        <v>0</v>
      </c>
      <c r="AQ103" s="45">
        <f t="shared" si="15"/>
        <v>0</v>
      </c>
      <c r="AR103" s="45">
        <f t="shared" si="15"/>
        <v>0</v>
      </c>
      <c r="AS103" s="45">
        <f t="shared" si="15"/>
        <v>0</v>
      </c>
      <c r="AT103" s="45">
        <f t="shared" si="15"/>
        <v>0</v>
      </c>
      <c r="AU103" s="45">
        <f t="shared" si="15"/>
        <v>0</v>
      </c>
      <c r="AV103" s="45">
        <f t="shared" si="15"/>
        <v>0</v>
      </c>
      <c r="AW103" s="45">
        <f t="shared" si="15"/>
        <v>0</v>
      </c>
      <c r="AX103" s="31"/>
      <c r="AY103" s="31"/>
      <c r="AZ103" s="31"/>
    </row>
    <row r="104" spans="1:52" ht="11.25" hidden="1" outlineLevel="1" x14ac:dyDescent="0.25">
      <c r="A104" s="23" t="str">
        <f t="shared" si="13"/>
        <v>1</v>
      </c>
      <c r="B104" s="1" t="s">
        <v>35</v>
      </c>
      <c r="D104" s="1" t="s">
        <v>333</v>
      </c>
      <c r="L104" s="34" t="s">
        <v>334</v>
      </c>
      <c r="M104" s="35" t="s">
        <v>35</v>
      </c>
      <c r="N104" s="36" t="s">
        <v>20</v>
      </c>
      <c r="O104" s="49"/>
      <c r="P104" s="49"/>
      <c r="Q104" s="49"/>
      <c r="R104" s="45">
        <v>0</v>
      </c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5">
        <f t="shared" si="12"/>
        <v>0</v>
      </c>
      <c r="AO104" s="45">
        <f t="shared" si="15"/>
        <v>0</v>
      </c>
      <c r="AP104" s="45">
        <f t="shared" si="15"/>
        <v>0</v>
      </c>
      <c r="AQ104" s="45">
        <f t="shared" si="15"/>
        <v>0</v>
      </c>
      <c r="AR104" s="45">
        <f t="shared" si="15"/>
        <v>0</v>
      </c>
      <c r="AS104" s="45">
        <f t="shared" si="15"/>
        <v>0</v>
      </c>
      <c r="AT104" s="45">
        <f t="shared" si="15"/>
        <v>0</v>
      </c>
      <c r="AU104" s="45">
        <f t="shared" si="15"/>
        <v>0</v>
      </c>
      <c r="AV104" s="45">
        <f t="shared" si="15"/>
        <v>0</v>
      </c>
      <c r="AW104" s="45">
        <f t="shared" si="15"/>
        <v>0</v>
      </c>
      <c r="AX104" s="31"/>
      <c r="AY104" s="31"/>
      <c r="AZ104" s="31"/>
    </row>
    <row r="105" spans="1:52" ht="11.25" hidden="1" outlineLevel="1" x14ac:dyDescent="0.25">
      <c r="A105" s="23" t="str">
        <f t="shared" si="13"/>
        <v>1</v>
      </c>
      <c r="B105" s="1" t="s">
        <v>36</v>
      </c>
      <c r="D105" s="1" t="s">
        <v>335</v>
      </c>
      <c r="L105" s="34" t="s">
        <v>336</v>
      </c>
      <c r="M105" s="35" t="s">
        <v>36</v>
      </c>
      <c r="N105" s="36" t="s">
        <v>20</v>
      </c>
      <c r="O105" s="49"/>
      <c r="P105" s="49"/>
      <c r="Q105" s="49"/>
      <c r="R105" s="45">
        <v>0</v>
      </c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5">
        <f t="shared" si="12"/>
        <v>0</v>
      </c>
      <c r="AO105" s="45">
        <f t="shared" si="15"/>
        <v>0</v>
      </c>
      <c r="AP105" s="45">
        <f t="shared" si="15"/>
        <v>0</v>
      </c>
      <c r="AQ105" s="45">
        <f t="shared" si="15"/>
        <v>0</v>
      </c>
      <c r="AR105" s="45">
        <f t="shared" si="15"/>
        <v>0</v>
      </c>
      <c r="AS105" s="45">
        <f t="shared" si="15"/>
        <v>0</v>
      </c>
      <c r="AT105" s="45">
        <f t="shared" si="15"/>
        <v>0</v>
      </c>
      <c r="AU105" s="45">
        <f t="shared" si="15"/>
        <v>0</v>
      </c>
      <c r="AV105" s="45">
        <f t="shared" si="15"/>
        <v>0</v>
      </c>
      <c r="AW105" s="45">
        <f t="shared" si="15"/>
        <v>0</v>
      </c>
      <c r="AX105" s="31"/>
      <c r="AY105" s="31"/>
      <c r="AZ105" s="31"/>
    </row>
    <row r="106" spans="1:52" ht="11.25" hidden="1" outlineLevel="1" x14ac:dyDescent="0.25">
      <c r="A106" s="23" t="str">
        <f t="shared" si="13"/>
        <v>1</v>
      </c>
      <c r="B106" s="1" t="s">
        <v>37</v>
      </c>
      <c r="D106" s="1" t="s">
        <v>337</v>
      </c>
      <c r="L106" s="34" t="s">
        <v>338</v>
      </c>
      <c r="M106" s="35" t="s">
        <v>37</v>
      </c>
      <c r="N106" s="36" t="s">
        <v>20</v>
      </c>
      <c r="O106" s="51">
        <v>0</v>
      </c>
      <c r="P106" s="45">
        <v>0</v>
      </c>
      <c r="Q106" s="45">
        <v>0</v>
      </c>
      <c r="R106" s="45">
        <v>0</v>
      </c>
      <c r="S106" s="45">
        <v>0</v>
      </c>
      <c r="T106" s="51">
        <v>0</v>
      </c>
      <c r="U106" s="45">
        <v>0</v>
      </c>
      <c r="V106" s="45">
        <v>0</v>
      </c>
      <c r="W106" s="45">
        <v>0</v>
      </c>
      <c r="X106" s="45">
        <v>0</v>
      </c>
      <c r="Y106" s="45">
        <v>0</v>
      </c>
      <c r="Z106" s="45">
        <v>0</v>
      </c>
      <c r="AA106" s="45">
        <v>0</v>
      </c>
      <c r="AB106" s="45">
        <v>0</v>
      </c>
      <c r="AC106" s="45">
        <v>0</v>
      </c>
      <c r="AD106" s="51">
        <v>0</v>
      </c>
      <c r="AE106" s="45">
        <f t="shared" ref="P106:AM106" si="16">SUM(AE107,AE108)</f>
        <v>0</v>
      </c>
      <c r="AF106" s="45">
        <f t="shared" si="16"/>
        <v>0</v>
      </c>
      <c r="AG106" s="45">
        <f t="shared" si="16"/>
        <v>0</v>
      </c>
      <c r="AH106" s="45">
        <f t="shared" si="16"/>
        <v>0</v>
      </c>
      <c r="AI106" s="45">
        <f t="shared" si="16"/>
        <v>0</v>
      </c>
      <c r="AJ106" s="45">
        <f t="shared" si="16"/>
        <v>0</v>
      </c>
      <c r="AK106" s="45">
        <f t="shared" si="16"/>
        <v>0</v>
      </c>
      <c r="AL106" s="45">
        <f t="shared" si="16"/>
        <v>0</v>
      </c>
      <c r="AM106" s="45">
        <f t="shared" si="16"/>
        <v>0</v>
      </c>
      <c r="AN106" s="45">
        <f t="shared" si="12"/>
        <v>0</v>
      </c>
      <c r="AO106" s="45">
        <f t="shared" si="15"/>
        <v>0</v>
      </c>
      <c r="AP106" s="45">
        <f t="shared" si="15"/>
        <v>0</v>
      </c>
      <c r="AQ106" s="45">
        <f t="shared" si="15"/>
        <v>0</v>
      </c>
      <c r="AR106" s="45">
        <f t="shared" si="15"/>
        <v>0</v>
      </c>
      <c r="AS106" s="45">
        <f t="shared" si="15"/>
        <v>0</v>
      </c>
      <c r="AT106" s="45">
        <f t="shared" si="15"/>
        <v>0</v>
      </c>
      <c r="AU106" s="45">
        <f t="shared" si="15"/>
        <v>0</v>
      </c>
      <c r="AV106" s="45">
        <f t="shared" si="15"/>
        <v>0</v>
      </c>
      <c r="AW106" s="45">
        <f t="shared" si="15"/>
        <v>0</v>
      </c>
      <c r="AX106" s="31"/>
      <c r="AY106" s="31"/>
      <c r="AZ106" s="31"/>
    </row>
    <row r="107" spans="1:52" ht="11.25" hidden="1" outlineLevel="1" x14ac:dyDescent="0.25">
      <c r="A107" s="23" t="str">
        <f t="shared" si="13"/>
        <v>1</v>
      </c>
      <c r="D107" s="1" t="s">
        <v>339</v>
      </c>
      <c r="L107" s="34" t="s">
        <v>340</v>
      </c>
      <c r="M107" s="43" t="s">
        <v>341</v>
      </c>
      <c r="N107" s="36" t="s">
        <v>20</v>
      </c>
      <c r="O107" s="49"/>
      <c r="P107" s="49"/>
      <c r="Q107" s="49"/>
      <c r="R107" s="45">
        <v>0</v>
      </c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5">
        <f t="shared" si="12"/>
        <v>0</v>
      </c>
      <c r="AO107" s="45">
        <f t="shared" si="15"/>
        <v>0</v>
      </c>
      <c r="AP107" s="45">
        <f t="shared" si="15"/>
        <v>0</v>
      </c>
      <c r="AQ107" s="45">
        <f t="shared" si="15"/>
        <v>0</v>
      </c>
      <c r="AR107" s="45">
        <f t="shared" si="15"/>
        <v>0</v>
      </c>
      <c r="AS107" s="45">
        <f t="shared" si="15"/>
        <v>0</v>
      </c>
      <c r="AT107" s="45">
        <f t="shared" si="15"/>
        <v>0</v>
      </c>
      <c r="AU107" s="45">
        <f t="shared" si="15"/>
        <v>0</v>
      </c>
      <c r="AV107" s="45">
        <f t="shared" si="15"/>
        <v>0</v>
      </c>
      <c r="AW107" s="45">
        <f t="shared" si="15"/>
        <v>0</v>
      </c>
      <c r="AX107" s="31"/>
      <c r="AY107" s="31"/>
      <c r="AZ107" s="31"/>
    </row>
    <row r="108" spans="1:52" ht="11.25" hidden="1" outlineLevel="1" x14ac:dyDescent="0.25">
      <c r="A108" s="23" t="str">
        <f t="shared" si="13"/>
        <v>1</v>
      </c>
      <c r="D108" s="1" t="s">
        <v>342</v>
      </c>
      <c r="L108" s="34" t="s">
        <v>343</v>
      </c>
      <c r="M108" s="43" t="s">
        <v>344</v>
      </c>
      <c r="N108" s="36" t="s">
        <v>20</v>
      </c>
      <c r="O108" s="49"/>
      <c r="P108" s="49"/>
      <c r="Q108" s="49"/>
      <c r="R108" s="45">
        <v>0</v>
      </c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5">
        <f t="shared" si="12"/>
        <v>0</v>
      </c>
      <c r="AO108" s="45">
        <f t="shared" si="15"/>
        <v>0</v>
      </c>
      <c r="AP108" s="45">
        <f t="shared" si="15"/>
        <v>0</v>
      </c>
      <c r="AQ108" s="45">
        <f t="shared" si="15"/>
        <v>0</v>
      </c>
      <c r="AR108" s="45">
        <f t="shared" si="15"/>
        <v>0</v>
      </c>
      <c r="AS108" s="45">
        <f t="shared" si="15"/>
        <v>0</v>
      </c>
      <c r="AT108" s="45">
        <f t="shared" si="15"/>
        <v>0</v>
      </c>
      <c r="AU108" s="45">
        <f t="shared" si="15"/>
        <v>0</v>
      </c>
      <c r="AV108" s="45">
        <f t="shared" si="15"/>
        <v>0</v>
      </c>
      <c r="AW108" s="45">
        <f t="shared" si="15"/>
        <v>0</v>
      </c>
      <c r="AX108" s="31"/>
      <c r="AY108" s="31"/>
      <c r="AZ108" s="31"/>
    </row>
    <row r="109" spans="1:52" ht="22.5" hidden="1" outlineLevel="1" x14ac:dyDescent="0.25">
      <c r="A109" s="23" t="str">
        <f t="shared" si="13"/>
        <v>1</v>
      </c>
      <c r="B109" s="1" t="s">
        <v>345</v>
      </c>
      <c r="D109" s="1" t="s">
        <v>346</v>
      </c>
      <c r="L109" s="34" t="s">
        <v>347</v>
      </c>
      <c r="M109" s="35" t="s">
        <v>348</v>
      </c>
      <c r="N109" s="36" t="s">
        <v>20</v>
      </c>
      <c r="O109" s="49"/>
      <c r="P109" s="49"/>
      <c r="Q109" s="49"/>
      <c r="R109" s="45">
        <v>0</v>
      </c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5">
        <f t="shared" si="12"/>
        <v>0</v>
      </c>
      <c r="AO109" s="45">
        <f t="shared" si="15"/>
        <v>0</v>
      </c>
      <c r="AP109" s="45">
        <f t="shared" si="15"/>
        <v>0</v>
      </c>
      <c r="AQ109" s="45">
        <f t="shared" si="15"/>
        <v>0</v>
      </c>
      <c r="AR109" s="45">
        <f t="shared" si="15"/>
        <v>0</v>
      </c>
      <c r="AS109" s="45">
        <f t="shared" si="15"/>
        <v>0</v>
      </c>
      <c r="AT109" s="45">
        <f t="shared" si="15"/>
        <v>0</v>
      </c>
      <c r="AU109" s="45">
        <f t="shared" si="15"/>
        <v>0</v>
      </c>
      <c r="AV109" s="45">
        <f t="shared" si="15"/>
        <v>0</v>
      </c>
      <c r="AW109" s="45">
        <f t="shared" si="15"/>
        <v>0</v>
      </c>
      <c r="AX109" s="31"/>
      <c r="AY109" s="31"/>
      <c r="AZ109" s="31"/>
    </row>
    <row r="110" spans="1:52" s="55" customFormat="1" ht="11.25" outlineLevel="1" x14ac:dyDescent="0.25">
      <c r="A110" s="23" t="str">
        <f t="shared" si="13"/>
        <v>1</v>
      </c>
      <c r="B110" s="1" t="s">
        <v>349</v>
      </c>
      <c r="C110" s="1"/>
      <c r="D110" s="1" t="s">
        <v>350</v>
      </c>
      <c r="L110" s="56" t="s">
        <v>21</v>
      </c>
      <c r="M110" s="27" t="s">
        <v>351</v>
      </c>
      <c r="N110" s="58" t="s">
        <v>20</v>
      </c>
      <c r="O110" s="29">
        <v>618.02</v>
      </c>
      <c r="P110" s="29">
        <v>245.477</v>
      </c>
      <c r="Q110" s="29">
        <v>559.2425531186442</v>
      </c>
      <c r="R110" s="29">
        <v>313.76555311864422</v>
      </c>
      <c r="S110" s="29">
        <v>576.52</v>
      </c>
      <c r="T110" s="29">
        <v>593.82000000000005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639.3015200000001</v>
      </c>
      <c r="AE110" s="29">
        <f ca="1">SUMIFS([2]ЭЭ!AD$15:AD$45,[2]ЭЭ!$A$15:$A$45,$A110,[2]ЭЭ!$M$15:$M$45,"Всего по тарифу")</f>
        <v>608.66</v>
      </c>
      <c r="AF110" s="29">
        <f ca="1">SUMIFS([2]ЭЭ!AE$15:AE$45,[2]ЭЭ!$A$15:$A$45,$A110,[2]ЭЭ!$M$15:$M$45,"Всего по тарифу")</f>
        <v>623.88</v>
      </c>
      <c r="AG110" s="29">
        <f ca="1">SUMIFS([2]ЭЭ!AF$15:AF$45,[2]ЭЭ!$A$15:$A$45,$A110,[2]ЭЭ!$M$15:$M$45,"Всего по тарифу")</f>
        <v>639.48</v>
      </c>
      <c r="AH110" s="29">
        <f ca="1">SUMIFS([2]ЭЭ!AG$15:AG$45,[2]ЭЭ!$A$15:$A$45,$A110,[2]ЭЭ!$M$15:$M$45,"Всего по тарифу")</f>
        <v>0</v>
      </c>
      <c r="AI110" s="29">
        <f ca="1">SUMIFS([2]ЭЭ!AH$15:AH$45,[2]ЭЭ!$A$15:$A$45,$A110,[2]ЭЭ!$M$15:$M$45,"Всего по тарифу")</f>
        <v>0</v>
      </c>
      <c r="AJ110" s="29">
        <f ca="1">SUMIFS([2]ЭЭ!AI$15:AI$45,[2]ЭЭ!$A$15:$A$45,$A110,[2]ЭЭ!$M$15:$M$45,"Всего по тарифу")</f>
        <v>0</v>
      </c>
      <c r="AK110" s="29">
        <f ca="1">SUMIFS([2]ЭЭ!AJ$15:AJ$45,[2]ЭЭ!$A$15:$A$45,$A110,[2]ЭЭ!$M$15:$M$45,"Всего по тарифу")</f>
        <v>0</v>
      </c>
      <c r="AL110" s="29">
        <f ca="1">SUMIFS([2]ЭЭ!AK$15:AK$45,[2]ЭЭ!$A$15:$A$45,$A110,[2]ЭЭ!$M$15:$M$45,"Всего по тарифу")</f>
        <v>0</v>
      </c>
      <c r="AM110" s="29">
        <f ca="1">SUMIFS([2]ЭЭ!AL$15:AL$45,[2]ЭЭ!$A$15:$A$45,$A110,[2]ЭЭ!$M$15:$M$45,"Всего по тарифу")</f>
        <v>0</v>
      </c>
      <c r="AN110" s="29">
        <f t="shared" si="12"/>
        <v>10.889738430583522</v>
      </c>
      <c r="AO110" s="29">
        <f t="shared" ca="1" si="15"/>
        <v>-4.7929684259158529</v>
      </c>
      <c r="AP110" s="29">
        <f t="shared" ca="1" si="15"/>
        <v>2.5005750336805486</v>
      </c>
      <c r="AQ110" s="29">
        <f t="shared" ca="1" si="15"/>
        <v>2.5004808617041774</v>
      </c>
      <c r="AR110" s="29">
        <f t="shared" ca="1" si="15"/>
        <v>-100</v>
      </c>
      <c r="AS110" s="29">
        <f t="shared" ca="1" si="15"/>
        <v>0</v>
      </c>
      <c r="AT110" s="29">
        <f t="shared" ca="1" si="15"/>
        <v>0</v>
      </c>
      <c r="AU110" s="29">
        <f t="shared" ca="1" si="15"/>
        <v>0</v>
      </c>
      <c r="AV110" s="29">
        <f t="shared" ca="1" si="15"/>
        <v>0</v>
      </c>
      <c r="AW110" s="29">
        <f t="shared" ca="1" si="15"/>
        <v>0</v>
      </c>
      <c r="AX110" s="31"/>
      <c r="AY110" s="31"/>
      <c r="AZ110" s="31"/>
    </row>
    <row r="111" spans="1:52" s="55" customFormat="1" ht="22.5" outlineLevel="1" x14ac:dyDescent="0.25">
      <c r="A111" s="23" t="str">
        <f t="shared" si="13"/>
        <v>1</v>
      </c>
      <c r="B111" s="1" t="s">
        <v>352</v>
      </c>
      <c r="C111" s="1"/>
      <c r="D111" s="1" t="s">
        <v>353</v>
      </c>
      <c r="L111" s="56" t="s">
        <v>354</v>
      </c>
      <c r="M111" s="27" t="s">
        <v>355</v>
      </c>
      <c r="N111" s="58" t="s">
        <v>20</v>
      </c>
      <c r="O111" s="29">
        <v>173.25</v>
      </c>
      <c r="P111" s="29">
        <v>562.827</v>
      </c>
      <c r="Q111" s="29">
        <v>162.12803652380953</v>
      </c>
      <c r="R111" s="29">
        <v>-400.69896347619044</v>
      </c>
      <c r="S111" s="29">
        <v>173.25</v>
      </c>
      <c r="T111" s="29">
        <v>174.74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0</v>
      </c>
      <c r="AC111" s="29">
        <v>0</v>
      </c>
      <c r="AD111" s="29">
        <v>162.12803652380953</v>
      </c>
      <c r="AE111" s="29">
        <f>SUMIFS([2]Амортизация!AD$15:AD$114,[2]Амортизация!$A$15:$A$114,$A111,[2]Амортизация!$M$15:$M$114,"Сумма амортизационных отчислений")</f>
        <v>173.25</v>
      </c>
      <c r="AF111" s="29">
        <f>SUMIFS([2]Амортизация!AE$15:AE$114,[2]Амортизация!$A$15:$A$114,$A111,[2]Амортизация!$M$15:$M$114,"Сумма амортизационных отчислений")</f>
        <v>173.25</v>
      </c>
      <c r="AG111" s="29">
        <f>SUMIFS([2]Амортизация!AF$15:AF$114,[2]Амортизация!$A$15:$A$114,$A111,[2]Амортизация!$M$15:$M$114,"Сумма амортизационных отчислений")</f>
        <v>173.25</v>
      </c>
      <c r="AH111" s="29">
        <f>SUMIFS([2]Амортизация!AG$15:AG$114,[2]Амортизация!$A$15:$A$114,$A111,[2]Амортизация!$M$15:$M$114,"Сумма амортизационных отчислений")</f>
        <v>0</v>
      </c>
      <c r="AI111" s="29">
        <f>SUMIFS([2]Амортизация!AH$15:AH$114,[2]Амортизация!$A$15:$A$114,$A111,[2]Амортизация!$M$15:$M$114,"Сумма амортизационных отчислений")</f>
        <v>0</v>
      </c>
      <c r="AJ111" s="29">
        <f>SUMIFS([2]Амортизация!AI$15:AI$114,[2]Амортизация!$A$15:$A$114,$A111,[2]Амортизация!$M$15:$M$114,"Сумма амортизационных отчислений")</f>
        <v>0</v>
      </c>
      <c r="AK111" s="29">
        <f>SUMIFS([2]Амортизация!AJ$15:AJ$114,[2]Амортизация!$A$15:$A$114,$A111,[2]Амортизация!$M$15:$M$114,"Сумма амортизационных отчислений")</f>
        <v>0</v>
      </c>
      <c r="AL111" s="29">
        <f>SUMIFS([2]Амортизация!AK$15:AK$114,[2]Амортизация!$A$15:$A$114,$A111,[2]Амортизация!$M$15:$M$114,"Сумма амортизационных отчислений")</f>
        <v>0</v>
      </c>
      <c r="AM111" s="29">
        <f>SUMIFS([2]Амортизация!AL$15:AL$114,[2]Амортизация!$A$15:$A$114,$A111,[2]Амортизация!$M$15:$M$114,"Сумма амортизационных отчислений")</f>
        <v>0</v>
      </c>
      <c r="AN111" s="29">
        <f t="shared" si="12"/>
        <v>-6.4196037380608795</v>
      </c>
      <c r="AO111" s="29">
        <f t="shared" si="15"/>
        <v>6.8599877693313962</v>
      </c>
      <c r="AP111" s="29">
        <f t="shared" si="15"/>
        <v>0</v>
      </c>
      <c r="AQ111" s="29">
        <f t="shared" si="15"/>
        <v>0</v>
      </c>
      <c r="AR111" s="29">
        <f t="shared" si="15"/>
        <v>-100</v>
      </c>
      <c r="AS111" s="29">
        <f t="shared" si="15"/>
        <v>0</v>
      </c>
      <c r="AT111" s="29">
        <f t="shared" si="15"/>
        <v>0</v>
      </c>
      <c r="AU111" s="29">
        <f t="shared" si="15"/>
        <v>0</v>
      </c>
      <c r="AV111" s="29">
        <f t="shared" si="15"/>
        <v>0</v>
      </c>
      <c r="AW111" s="29">
        <f t="shared" si="15"/>
        <v>0</v>
      </c>
      <c r="AX111" s="31"/>
      <c r="AY111" s="31"/>
      <c r="AZ111" s="31"/>
    </row>
    <row r="112" spans="1:52" ht="11.25" outlineLevel="1" x14ac:dyDescent="0.25">
      <c r="A112" s="23" t="str">
        <f t="shared" si="13"/>
        <v>1</v>
      </c>
      <c r="D112" s="1" t="s">
        <v>356</v>
      </c>
      <c r="L112" s="34" t="s">
        <v>38</v>
      </c>
      <c r="M112" s="74" t="s">
        <v>357</v>
      </c>
      <c r="N112" s="36" t="s">
        <v>20</v>
      </c>
      <c r="O112" s="49">
        <v>0</v>
      </c>
      <c r="P112" s="49">
        <v>0</v>
      </c>
      <c r="Q112" s="49">
        <v>0</v>
      </c>
      <c r="R112" s="45">
        <v>0</v>
      </c>
      <c r="S112" s="49">
        <v>0</v>
      </c>
      <c r="T112" s="49">
        <v>0</v>
      </c>
      <c r="U112" s="49">
        <v>0</v>
      </c>
      <c r="V112" s="49">
        <v>0</v>
      </c>
      <c r="W112" s="49">
        <v>0</v>
      </c>
      <c r="X112" s="49">
        <v>0</v>
      </c>
      <c r="Y112" s="49">
        <v>0</v>
      </c>
      <c r="Z112" s="49">
        <v>0</v>
      </c>
      <c r="AA112" s="49">
        <v>0</v>
      </c>
      <c r="AB112" s="49">
        <v>0</v>
      </c>
      <c r="AC112" s="49">
        <v>0</v>
      </c>
      <c r="AD112" s="49">
        <v>0</v>
      </c>
      <c r="AE112" s="49">
        <v>0</v>
      </c>
      <c r="AF112" s="49">
        <v>0</v>
      </c>
      <c r="AG112" s="49">
        <v>0</v>
      </c>
      <c r="AH112" s="49">
        <f>SUMIFS('[2]ИП + источники'!AI$17:AI$89,'[2]ИП + источники'!$A$17:$A$89,$A112,'[2]ИП + источники'!$M$17:$M$89,"Амортизационные отчисления")+SUMIFS('[2]ИП + источники'!AI$17:AI$89,'[2]ИП + источники'!$A$17:$A$89,$A112,'[2]ИП + источники'!$M$17:$M$89,"погашение займов и кредитов из амортизации")</f>
        <v>0</v>
      </c>
      <c r="AI112" s="49">
        <f>SUMIFS('[2]ИП + источники'!AJ$17:AJ$89,'[2]ИП + источники'!$A$17:$A$89,$A112,'[2]ИП + источники'!$M$17:$M$89,"Амортизационные отчисления")+SUMIFS('[2]ИП + источники'!AJ$17:AJ$89,'[2]ИП + источники'!$A$17:$A$89,$A112,'[2]ИП + источники'!$M$17:$M$89,"погашение займов и кредитов из амортизации")</f>
        <v>0</v>
      </c>
      <c r="AJ112" s="49">
        <f>SUMIFS('[2]ИП + источники'!AK$17:AK$89,'[2]ИП + источники'!$A$17:$A$89,$A112,'[2]ИП + источники'!$M$17:$M$89,"Амортизационные отчисления")+SUMIFS('[2]ИП + источники'!AK$17:AK$89,'[2]ИП + источники'!$A$17:$A$89,$A112,'[2]ИП + источники'!$M$17:$M$89,"погашение займов и кредитов из амортизации")</f>
        <v>0</v>
      </c>
      <c r="AK112" s="49">
        <f>SUMIFS('[2]ИП + источники'!AL$17:AL$89,'[2]ИП + источники'!$A$17:$A$89,$A112,'[2]ИП + источники'!$M$17:$M$89,"Амортизационные отчисления")+SUMIFS('[2]ИП + источники'!AL$17:AL$89,'[2]ИП + источники'!$A$17:$A$89,$A112,'[2]ИП + источники'!$M$17:$M$89,"погашение займов и кредитов из амортизации")</f>
        <v>0</v>
      </c>
      <c r="AL112" s="49">
        <f>SUMIFS('[2]ИП + источники'!AM$17:AM$89,'[2]ИП + источники'!$A$17:$A$89,$A112,'[2]ИП + источники'!$M$17:$M$89,"Амортизационные отчисления")+SUMIFS('[2]ИП + источники'!AM$17:AM$89,'[2]ИП + источники'!$A$17:$A$89,$A112,'[2]ИП + источники'!$M$17:$M$89,"погашение займов и кредитов из амортизации")</f>
        <v>0</v>
      </c>
      <c r="AM112" s="49">
        <f>SUMIFS('[2]ИП + источники'!AN$17:AN$89,'[2]ИП + источники'!$A$17:$A$89,$A112,'[2]ИП + источники'!$M$17:$M$89,"Амортизационные отчисления")+SUMIFS('[2]ИП + источники'!AN$17:AN$89,'[2]ИП + источники'!$A$17:$A$89,$A112,'[2]ИП + источники'!$M$17:$M$89,"погашение займов и кредитов из амортизации")</f>
        <v>0</v>
      </c>
      <c r="AN112" s="45">
        <f t="shared" si="12"/>
        <v>0</v>
      </c>
      <c r="AO112" s="45">
        <f t="shared" si="15"/>
        <v>0</v>
      </c>
      <c r="AP112" s="45">
        <f t="shared" si="15"/>
        <v>0</v>
      </c>
      <c r="AQ112" s="45">
        <f t="shared" si="15"/>
        <v>0</v>
      </c>
      <c r="AR112" s="45">
        <f t="shared" si="15"/>
        <v>0</v>
      </c>
      <c r="AS112" s="45">
        <f t="shared" si="15"/>
        <v>0</v>
      </c>
      <c r="AT112" s="45">
        <f t="shared" si="15"/>
        <v>0</v>
      </c>
      <c r="AU112" s="45">
        <f t="shared" si="15"/>
        <v>0</v>
      </c>
      <c r="AV112" s="45">
        <f t="shared" si="15"/>
        <v>0</v>
      </c>
      <c r="AW112" s="45">
        <f t="shared" si="15"/>
        <v>0</v>
      </c>
      <c r="AX112" s="31"/>
      <c r="AY112" s="31"/>
      <c r="AZ112" s="31"/>
    </row>
    <row r="113" spans="1:52" s="55" customFormat="1" ht="11.25" outlineLevel="1" x14ac:dyDescent="0.25">
      <c r="A113" s="23" t="str">
        <f t="shared" si="13"/>
        <v>1</v>
      </c>
      <c r="B113" s="1" t="s">
        <v>39</v>
      </c>
      <c r="C113" s="1"/>
      <c r="D113" s="1" t="s">
        <v>358</v>
      </c>
      <c r="L113" s="56" t="s">
        <v>359</v>
      </c>
      <c r="M113" s="75" t="s">
        <v>39</v>
      </c>
      <c r="N113" s="28" t="s">
        <v>20</v>
      </c>
      <c r="O113" s="59">
        <v>0</v>
      </c>
      <c r="P113" s="59">
        <v>0</v>
      </c>
      <c r="Q113" s="59">
        <v>0</v>
      </c>
      <c r="R113" s="59">
        <v>0</v>
      </c>
      <c r="S113" s="59">
        <v>0</v>
      </c>
      <c r="T113" s="59">
        <v>0</v>
      </c>
      <c r="U113" s="59">
        <v>0</v>
      </c>
      <c r="V113" s="59">
        <v>0</v>
      </c>
      <c r="W113" s="59">
        <v>0</v>
      </c>
      <c r="X113" s="59">
        <v>0</v>
      </c>
      <c r="Y113" s="59">
        <v>0</v>
      </c>
      <c r="Z113" s="59">
        <v>0</v>
      </c>
      <c r="AA113" s="59">
        <v>0</v>
      </c>
      <c r="AB113" s="59">
        <v>0</v>
      </c>
      <c r="AC113" s="59">
        <v>0</v>
      </c>
      <c r="AD113" s="59">
        <v>0</v>
      </c>
      <c r="AE113" s="59">
        <f t="shared" ref="P113:AM113" si="17">AE114+AE115+AE116+AE117</f>
        <v>0</v>
      </c>
      <c r="AF113" s="59">
        <f t="shared" si="17"/>
        <v>0</v>
      </c>
      <c r="AG113" s="59">
        <f t="shared" si="17"/>
        <v>0</v>
      </c>
      <c r="AH113" s="59">
        <f t="shared" si="17"/>
        <v>0</v>
      </c>
      <c r="AI113" s="59">
        <f t="shared" si="17"/>
        <v>0</v>
      </c>
      <c r="AJ113" s="59">
        <f t="shared" si="17"/>
        <v>0</v>
      </c>
      <c r="AK113" s="59">
        <f t="shared" si="17"/>
        <v>0</v>
      </c>
      <c r="AL113" s="59">
        <f t="shared" si="17"/>
        <v>0</v>
      </c>
      <c r="AM113" s="59">
        <f t="shared" si="17"/>
        <v>0</v>
      </c>
      <c r="AN113" s="29">
        <f t="shared" si="12"/>
        <v>0</v>
      </c>
      <c r="AO113" s="29">
        <f t="shared" si="15"/>
        <v>0</v>
      </c>
      <c r="AP113" s="29">
        <f t="shared" si="15"/>
        <v>0</v>
      </c>
      <c r="AQ113" s="29">
        <f t="shared" si="15"/>
        <v>0</v>
      </c>
      <c r="AR113" s="29">
        <f t="shared" si="15"/>
        <v>0</v>
      </c>
      <c r="AS113" s="29">
        <f t="shared" si="15"/>
        <v>0</v>
      </c>
      <c r="AT113" s="29">
        <f t="shared" si="15"/>
        <v>0</v>
      </c>
      <c r="AU113" s="29">
        <f t="shared" si="15"/>
        <v>0</v>
      </c>
      <c r="AV113" s="29">
        <f t="shared" si="15"/>
        <v>0</v>
      </c>
      <c r="AW113" s="29">
        <f t="shared" si="15"/>
        <v>0</v>
      </c>
      <c r="AX113" s="31"/>
      <c r="AY113" s="31"/>
      <c r="AZ113" s="31"/>
    </row>
    <row r="114" spans="1:52" ht="11.25" hidden="1" outlineLevel="1" x14ac:dyDescent="0.25">
      <c r="A114" s="23" t="str">
        <f t="shared" si="13"/>
        <v>1</v>
      </c>
      <c r="D114" s="1" t="s">
        <v>360</v>
      </c>
      <c r="L114" s="34" t="s">
        <v>40</v>
      </c>
      <c r="M114" s="35" t="s">
        <v>361</v>
      </c>
      <c r="N114" s="36" t="s">
        <v>20</v>
      </c>
      <c r="O114" s="49">
        <v>0</v>
      </c>
      <c r="P114" s="49">
        <v>0</v>
      </c>
      <c r="Q114" s="49">
        <v>0</v>
      </c>
      <c r="R114" s="45">
        <v>0</v>
      </c>
      <c r="S114" s="49">
        <v>0</v>
      </c>
      <c r="T114" s="49">
        <v>0</v>
      </c>
      <c r="U114" s="49">
        <v>0</v>
      </c>
      <c r="V114" s="49">
        <v>0</v>
      </c>
      <c r="W114" s="49">
        <v>0</v>
      </c>
      <c r="X114" s="49">
        <v>0</v>
      </c>
      <c r="Y114" s="49">
        <v>0</v>
      </c>
      <c r="Z114" s="49">
        <v>0</v>
      </c>
      <c r="AA114" s="49">
        <v>0</v>
      </c>
      <c r="AB114" s="49">
        <v>0</v>
      </c>
      <c r="AC114" s="49">
        <v>0</v>
      </c>
      <c r="AD114" s="49">
        <v>0</v>
      </c>
      <c r="AE114" s="49">
        <v>0</v>
      </c>
      <c r="AF114" s="49">
        <v>0</v>
      </c>
      <c r="AG114" s="49">
        <v>0</v>
      </c>
      <c r="AH114" s="49">
        <f>SUMIFS('[2]ИП + источники'!AI$17:AI$89,'[2]ИП + источники'!$A$17:$A$89,$A114,'[2]ИП + источники'!$M$17:$M$89,"погашение займов и кредитов из нормативной прибыли")</f>
        <v>0</v>
      </c>
      <c r="AI114" s="49">
        <f>SUMIFS('[2]ИП + источники'!AJ$17:AJ$89,'[2]ИП + источники'!$A$17:$A$89,$A114,'[2]ИП + источники'!$M$17:$M$89,"погашение займов и кредитов из нормативной прибыли")</f>
        <v>0</v>
      </c>
      <c r="AJ114" s="49">
        <f>SUMIFS('[2]ИП + источники'!AK$17:AK$89,'[2]ИП + источники'!$A$17:$A$89,$A114,'[2]ИП + источники'!$M$17:$M$89,"погашение займов и кредитов из нормативной прибыли")</f>
        <v>0</v>
      </c>
      <c r="AK114" s="49">
        <f>SUMIFS('[2]ИП + источники'!AL$17:AL$89,'[2]ИП + источники'!$A$17:$A$89,$A114,'[2]ИП + источники'!$M$17:$M$89,"погашение займов и кредитов из нормативной прибыли")</f>
        <v>0</v>
      </c>
      <c r="AL114" s="49">
        <f>SUMIFS('[2]ИП + источники'!AM$17:AM$89,'[2]ИП + источники'!$A$17:$A$89,$A114,'[2]ИП + источники'!$M$17:$M$89,"погашение займов и кредитов из нормативной прибыли")</f>
        <v>0</v>
      </c>
      <c r="AM114" s="49">
        <f>SUMIFS('[2]ИП + источники'!AN$17:AN$89,'[2]ИП + источники'!$A$17:$A$89,$A114,'[2]ИП + источники'!$M$17:$M$89,"погашение займов и кредитов из нормативной прибыли")</f>
        <v>0</v>
      </c>
      <c r="AN114" s="45">
        <f t="shared" si="12"/>
        <v>0</v>
      </c>
      <c r="AO114" s="45">
        <f t="shared" si="15"/>
        <v>0</v>
      </c>
      <c r="AP114" s="45">
        <f t="shared" si="15"/>
        <v>0</v>
      </c>
      <c r="AQ114" s="45">
        <f t="shared" si="15"/>
        <v>0</v>
      </c>
      <c r="AR114" s="45">
        <f t="shared" si="15"/>
        <v>0</v>
      </c>
      <c r="AS114" s="45">
        <f t="shared" si="15"/>
        <v>0</v>
      </c>
      <c r="AT114" s="45">
        <f t="shared" si="15"/>
        <v>0</v>
      </c>
      <c r="AU114" s="45">
        <f t="shared" si="15"/>
        <v>0</v>
      </c>
      <c r="AV114" s="45">
        <f t="shared" si="15"/>
        <v>0</v>
      </c>
      <c r="AW114" s="45">
        <f t="shared" si="15"/>
        <v>0</v>
      </c>
      <c r="AX114" s="31"/>
      <c r="AY114" s="31"/>
      <c r="AZ114" s="31"/>
    </row>
    <row r="115" spans="1:52" ht="11.25" hidden="1" outlineLevel="1" x14ac:dyDescent="0.25">
      <c r="A115" s="23" t="str">
        <f t="shared" si="13"/>
        <v>1</v>
      </c>
      <c r="D115" s="1" t="s">
        <v>362</v>
      </c>
      <c r="L115" s="34" t="s">
        <v>41</v>
      </c>
      <c r="M115" s="35" t="s">
        <v>363</v>
      </c>
      <c r="N115" s="36" t="s">
        <v>20</v>
      </c>
      <c r="O115" s="49">
        <v>0</v>
      </c>
      <c r="P115" s="49">
        <v>0</v>
      </c>
      <c r="Q115" s="49">
        <v>0</v>
      </c>
      <c r="R115" s="45">
        <v>0</v>
      </c>
      <c r="S115" s="49">
        <v>0</v>
      </c>
      <c r="T115" s="49">
        <v>0</v>
      </c>
      <c r="U115" s="49">
        <v>0</v>
      </c>
      <c r="V115" s="49">
        <v>0</v>
      </c>
      <c r="W115" s="49">
        <v>0</v>
      </c>
      <c r="X115" s="49">
        <v>0</v>
      </c>
      <c r="Y115" s="49">
        <v>0</v>
      </c>
      <c r="Z115" s="49">
        <v>0</v>
      </c>
      <c r="AA115" s="49">
        <v>0</v>
      </c>
      <c r="AB115" s="49">
        <v>0</v>
      </c>
      <c r="AC115" s="49">
        <v>0</v>
      </c>
      <c r="AD115" s="49">
        <v>0</v>
      </c>
      <c r="AE115" s="49">
        <v>0</v>
      </c>
      <c r="AF115" s="49">
        <v>0</v>
      </c>
      <c r="AG115" s="49">
        <v>0</v>
      </c>
      <c r="AH115" s="49">
        <f>SUMIFS('[2]ИП + источники'!AI$17:AI$89,'[2]ИП + источники'!$A$17:$A$89,$A115,'[2]ИП + источники'!$M$17:$M$89,"уплата процентов по кредитам из нормативной прибыли")</f>
        <v>0</v>
      </c>
      <c r="AI115" s="49">
        <f>SUMIFS('[2]ИП + источники'!AJ$17:AJ$89,'[2]ИП + источники'!$A$17:$A$89,$A115,'[2]ИП + источники'!$M$17:$M$89,"уплата процентов по кредитам из нормативной прибыли")</f>
        <v>0</v>
      </c>
      <c r="AJ115" s="49">
        <f>SUMIFS('[2]ИП + источники'!AK$17:AK$89,'[2]ИП + источники'!$A$17:$A$89,$A115,'[2]ИП + источники'!$M$17:$M$89,"уплата процентов по кредитам из нормативной прибыли")</f>
        <v>0</v>
      </c>
      <c r="AK115" s="49">
        <f>SUMIFS('[2]ИП + источники'!AL$17:AL$89,'[2]ИП + источники'!$A$17:$A$89,$A115,'[2]ИП + источники'!$M$17:$M$89,"уплата процентов по кредитам из нормативной прибыли")</f>
        <v>0</v>
      </c>
      <c r="AL115" s="49">
        <f>SUMIFS('[2]ИП + источники'!AM$17:AM$89,'[2]ИП + источники'!$A$17:$A$89,$A115,'[2]ИП + источники'!$M$17:$M$89,"уплата процентов по кредитам из нормативной прибыли")</f>
        <v>0</v>
      </c>
      <c r="AM115" s="49">
        <f>SUMIFS('[2]ИП + источники'!AN$17:AN$89,'[2]ИП + источники'!$A$17:$A$89,$A115,'[2]ИП + источники'!$M$17:$M$89,"уплата процентов по кредитам из нормативной прибыли")</f>
        <v>0</v>
      </c>
      <c r="AN115" s="45">
        <f t="shared" si="12"/>
        <v>0</v>
      </c>
      <c r="AO115" s="45">
        <f t="shared" si="15"/>
        <v>0</v>
      </c>
      <c r="AP115" s="45">
        <f t="shared" si="15"/>
        <v>0</v>
      </c>
      <c r="AQ115" s="45">
        <f t="shared" si="15"/>
        <v>0</v>
      </c>
      <c r="AR115" s="45">
        <f t="shared" si="15"/>
        <v>0</v>
      </c>
      <c r="AS115" s="45">
        <f t="shared" si="15"/>
        <v>0</v>
      </c>
      <c r="AT115" s="45">
        <f t="shared" si="15"/>
        <v>0</v>
      </c>
      <c r="AU115" s="45">
        <f t="shared" si="15"/>
        <v>0</v>
      </c>
      <c r="AV115" s="45">
        <f t="shared" si="15"/>
        <v>0</v>
      </c>
      <c r="AW115" s="45">
        <f t="shared" si="15"/>
        <v>0</v>
      </c>
      <c r="AX115" s="31"/>
      <c r="AY115" s="31"/>
      <c r="AZ115" s="31"/>
    </row>
    <row r="116" spans="1:52" ht="11.25" hidden="1" outlineLevel="1" x14ac:dyDescent="0.25">
      <c r="A116" s="23" t="str">
        <f t="shared" si="13"/>
        <v>1</v>
      </c>
      <c r="D116" s="1" t="s">
        <v>364</v>
      </c>
      <c r="L116" s="34" t="s">
        <v>365</v>
      </c>
      <c r="M116" s="35" t="s">
        <v>366</v>
      </c>
      <c r="N116" s="36" t="s">
        <v>20</v>
      </c>
      <c r="O116" s="49">
        <v>0</v>
      </c>
      <c r="P116" s="49">
        <v>0</v>
      </c>
      <c r="Q116" s="49">
        <v>0</v>
      </c>
      <c r="R116" s="45">
        <v>0</v>
      </c>
      <c r="S116" s="49">
        <v>0</v>
      </c>
      <c r="T116" s="49">
        <v>0</v>
      </c>
      <c r="U116" s="49">
        <v>0</v>
      </c>
      <c r="V116" s="49">
        <v>0</v>
      </c>
      <c r="W116" s="49">
        <v>0</v>
      </c>
      <c r="X116" s="49">
        <v>0</v>
      </c>
      <c r="Y116" s="49">
        <v>0</v>
      </c>
      <c r="Z116" s="49">
        <v>0</v>
      </c>
      <c r="AA116" s="49">
        <v>0</v>
      </c>
      <c r="AB116" s="49">
        <v>0</v>
      </c>
      <c r="AC116" s="49">
        <v>0</v>
      </c>
      <c r="AD116" s="49">
        <v>0</v>
      </c>
      <c r="AE116" s="49">
        <v>0</v>
      </c>
      <c r="AF116" s="49">
        <v>0</v>
      </c>
      <c r="AG116" s="49">
        <v>0</v>
      </c>
      <c r="AH116" s="49">
        <f>SUMIFS('[2]ИП + источники'!AI$17:AI$89,'[2]ИП + источники'!$A$17:$A$89,$A116,'[2]ИП + источники'!$M$17:$M$89,"Прибыль на капвложения")</f>
        <v>0</v>
      </c>
      <c r="AI116" s="49">
        <f>SUMIFS('[2]ИП + источники'!AJ$17:AJ$89,'[2]ИП + источники'!$A$17:$A$89,$A116,'[2]ИП + источники'!$M$17:$M$89,"Прибыль на капвложения")</f>
        <v>0</v>
      </c>
      <c r="AJ116" s="49">
        <f>SUMIFS('[2]ИП + источники'!AK$17:AK$89,'[2]ИП + источники'!$A$17:$A$89,$A116,'[2]ИП + источники'!$M$17:$M$89,"Прибыль на капвложения")</f>
        <v>0</v>
      </c>
      <c r="AK116" s="49">
        <f>SUMIFS('[2]ИП + источники'!AL$17:AL$89,'[2]ИП + источники'!$A$17:$A$89,$A116,'[2]ИП + источники'!$M$17:$M$89,"Прибыль на капвложения")</f>
        <v>0</v>
      </c>
      <c r="AL116" s="49">
        <f>SUMIFS('[2]ИП + источники'!AM$17:AM$89,'[2]ИП + источники'!$A$17:$A$89,$A116,'[2]ИП + источники'!$M$17:$M$89,"Прибыль на капвложения")</f>
        <v>0</v>
      </c>
      <c r="AM116" s="49">
        <f>SUMIFS('[2]ИП + источники'!AN$17:AN$89,'[2]ИП + источники'!$A$17:$A$89,$A116,'[2]ИП + источники'!$M$17:$M$89,"Прибыль на капвложения")</f>
        <v>0</v>
      </c>
      <c r="AN116" s="45">
        <f t="shared" si="12"/>
        <v>0</v>
      </c>
      <c r="AO116" s="45">
        <f t="shared" si="15"/>
        <v>0</v>
      </c>
      <c r="AP116" s="45">
        <f t="shared" si="15"/>
        <v>0</v>
      </c>
      <c r="AQ116" s="45">
        <f t="shared" si="15"/>
        <v>0</v>
      </c>
      <c r="AR116" s="45">
        <f t="shared" si="15"/>
        <v>0</v>
      </c>
      <c r="AS116" s="45">
        <f t="shared" si="15"/>
        <v>0</v>
      </c>
      <c r="AT116" s="45">
        <f t="shared" si="15"/>
        <v>0</v>
      </c>
      <c r="AU116" s="45">
        <f t="shared" si="15"/>
        <v>0</v>
      </c>
      <c r="AV116" s="45">
        <f t="shared" si="15"/>
        <v>0</v>
      </c>
      <c r="AW116" s="45">
        <f t="shared" si="15"/>
        <v>0</v>
      </c>
      <c r="AX116" s="31"/>
      <c r="AY116" s="31"/>
      <c r="AZ116" s="31"/>
    </row>
    <row r="117" spans="1:52" ht="22.5" hidden="1" outlineLevel="1" x14ac:dyDescent="0.25">
      <c r="A117" s="23" t="str">
        <f t="shared" si="13"/>
        <v>1</v>
      </c>
      <c r="B117" s="1" t="s">
        <v>367</v>
      </c>
      <c r="D117" s="1" t="s">
        <v>368</v>
      </c>
      <c r="L117" s="34" t="s">
        <v>369</v>
      </c>
      <c r="M117" s="35" t="s">
        <v>370</v>
      </c>
      <c r="N117" s="36" t="s">
        <v>20</v>
      </c>
      <c r="O117" s="49"/>
      <c r="P117" s="49"/>
      <c r="Q117" s="49"/>
      <c r="R117" s="45">
        <v>0</v>
      </c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5">
        <f t="shared" si="12"/>
        <v>0</v>
      </c>
      <c r="AO117" s="45">
        <f t="shared" si="15"/>
        <v>0</v>
      </c>
      <c r="AP117" s="45">
        <f t="shared" si="15"/>
        <v>0</v>
      </c>
      <c r="AQ117" s="45">
        <f t="shared" si="15"/>
        <v>0</v>
      </c>
      <c r="AR117" s="45">
        <f t="shared" si="15"/>
        <v>0</v>
      </c>
      <c r="AS117" s="45">
        <f t="shared" si="15"/>
        <v>0</v>
      </c>
      <c r="AT117" s="45">
        <f t="shared" si="15"/>
        <v>0</v>
      </c>
      <c r="AU117" s="45">
        <f t="shared" si="15"/>
        <v>0</v>
      </c>
      <c r="AV117" s="45">
        <f t="shared" si="15"/>
        <v>0</v>
      </c>
      <c r="AW117" s="45">
        <f t="shared" si="15"/>
        <v>0</v>
      </c>
      <c r="AX117" s="31"/>
      <c r="AY117" s="31"/>
      <c r="AZ117" s="31"/>
    </row>
    <row r="118" spans="1:52" ht="11.25" outlineLevel="1" x14ac:dyDescent="0.25">
      <c r="A118" s="23" t="str">
        <f t="shared" si="13"/>
        <v>1</v>
      </c>
      <c r="B118" s="1" t="s">
        <v>43</v>
      </c>
      <c r="D118" s="1" t="s">
        <v>371</v>
      </c>
      <c r="L118" s="34" t="s">
        <v>42</v>
      </c>
      <c r="M118" s="76" t="s">
        <v>43</v>
      </c>
      <c r="N118" s="36" t="s">
        <v>20</v>
      </c>
      <c r="O118" s="49">
        <v>0</v>
      </c>
      <c r="P118" s="49">
        <v>0</v>
      </c>
      <c r="Q118" s="49">
        <v>0</v>
      </c>
      <c r="R118" s="45">
        <v>0</v>
      </c>
      <c r="S118" s="49">
        <v>0</v>
      </c>
      <c r="T118" s="49">
        <v>0</v>
      </c>
      <c r="U118" s="49"/>
      <c r="V118" s="49"/>
      <c r="W118" s="49"/>
      <c r="X118" s="49"/>
      <c r="Y118" s="49"/>
      <c r="Z118" s="49"/>
      <c r="AA118" s="49"/>
      <c r="AB118" s="49"/>
      <c r="AC118" s="49"/>
      <c r="AD118" s="49">
        <v>0</v>
      </c>
      <c r="AE118" s="49"/>
      <c r="AF118" s="49"/>
      <c r="AG118" s="49"/>
      <c r="AH118" s="49"/>
      <c r="AI118" s="49"/>
      <c r="AJ118" s="49"/>
      <c r="AK118" s="49"/>
      <c r="AL118" s="49"/>
      <c r="AM118" s="49"/>
      <c r="AN118" s="45">
        <f t="shared" si="12"/>
        <v>0</v>
      </c>
      <c r="AO118" s="45">
        <f t="shared" si="15"/>
        <v>0</v>
      </c>
      <c r="AP118" s="45">
        <f t="shared" si="15"/>
        <v>0</v>
      </c>
      <c r="AQ118" s="45">
        <f t="shared" si="15"/>
        <v>0</v>
      </c>
      <c r="AR118" s="45">
        <f t="shared" si="15"/>
        <v>0</v>
      </c>
      <c r="AS118" s="45">
        <f t="shared" si="15"/>
        <v>0</v>
      </c>
      <c r="AT118" s="45">
        <f t="shared" si="15"/>
        <v>0</v>
      </c>
      <c r="AU118" s="45">
        <f t="shared" si="15"/>
        <v>0</v>
      </c>
      <c r="AV118" s="45">
        <f t="shared" si="15"/>
        <v>0</v>
      </c>
      <c r="AW118" s="45">
        <f t="shared" si="15"/>
        <v>0</v>
      </c>
      <c r="AX118" s="31"/>
      <c r="AY118" s="31"/>
      <c r="AZ118" s="31"/>
    </row>
    <row r="119" spans="1:52" s="55" customFormat="1" ht="11.25" outlineLevel="1" x14ac:dyDescent="0.25">
      <c r="A119" s="23" t="str">
        <f t="shared" si="13"/>
        <v>1</v>
      </c>
      <c r="B119" s="1" t="s">
        <v>372</v>
      </c>
      <c r="C119" s="1"/>
      <c r="D119" s="77" t="s">
        <v>373</v>
      </c>
      <c r="L119" s="56" t="s">
        <v>44</v>
      </c>
      <c r="M119" s="78" t="s">
        <v>374</v>
      </c>
      <c r="N119" s="58" t="s">
        <v>20</v>
      </c>
      <c r="O119" s="30">
        <v>68.010000000000005</v>
      </c>
      <c r="P119" s="30">
        <v>0</v>
      </c>
      <c r="Q119" s="30">
        <v>68.007060449909275</v>
      </c>
      <c r="R119" s="29">
        <v>68.007060449909275</v>
      </c>
      <c r="S119" s="30">
        <v>-22.445</v>
      </c>
      <c r="T119" s="49">
        <v>180.24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49">
        <v>22.4513</v>
      </c>
      <c r="AE119" s="30"/>
      <c r="AF119" s="30"/>
      <c r="AG119" s="30"/>
      <c r="AH119" s="30"/>
      <c r="AI119" s="30"/>
      <c r="AJ119" s="30"/>
      <c r="AK119" s="30"/>
      <c r="AL119" s="30"/>
      <c r="AM119" s="30"/>
      <c r="AN119" s="29">
        <f t="shared" si="12"/>
        <v>-200.02806861216305</v>
      </c>
      <c r="AO119" s="29">
        <f t="shared" si="15"/>
        <v>-100</v>
      </c>
      <c r="AP119" s="29">
        <f t="shared" si="15"/>
        <v>0</v>
      </c>
      <c r="AQ119" s="29">
        <f t="shared" si="15"/>
        <v>0</v>
      </c>
      <c r="AR119" s="29">
        <f t="shared" si="15"/>
        <v>0</v>
      </c>
      <c r="AS119" s="29">
        <f t="shared" si="15"/>
        <v>0</v>
      </c>
      <c r="AT119" s="29">
        <f t="shared" si="15"/>
        <v>0</v>
      </c>
      <c r="AU119" s="29">
        <f t="shared" si="15"/>
        <v>0</v>
      </c>
      <c r="AV119" s="29">
        <f t="shared" si="15"/>
        <v>0</v>
      </c>
      <c r="AW119" s="29">
        <f t="shared" si="15"/>
        <v>0</v>
      </c>
      <c r="AX119" s="42"/>
      <c r="AY119" s="42"/>
      <c r="AZ119" s="42"/>
    </row>
    <row r="120" spans="1:52" ht="11.25" hidden="1" outlineLevel="1" x14ac:dyDescent="0.25">
      <c r="A120" s="23" t="str">
        <f t="shared" si="13"/>
        <v>1</v>
      </c>
      <c r="L120" s="34"/>
      <c r="M120" s="76" t="s">
        <v>375</v>
      </c>
      <c r="N120" s="36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F120" s="39"/>
      <c r="AG120" s="39"/>
      <c r="AH120" s="39"/>
      <c r="AI120" s="39"/>
      <c r="AJ120" s="39"/>
      <c r="AK120" s="39"/>
      <c r="AL120" s="39"/>
      <c r="AM120" s="39"/>
      <c r="AN120" s="39"/>
      <c r="AO120" s="39"/>
      <c r="AP120" s="39"/>
      <c r="AQ120" s="39"/>
      <c r="AR120" s="39"/>
      <c r="AS120" s="39"/>
      <c r="AT120" s="39"/>
      <c r="AU120" s="39"/>
      <c r="AV120" s="39"/>
      <c r="AW120" s="39"/>
      <c r="AX120" s="62"/>
      <c r="AY120" s="62"/>
      <c r="AZ120" s="62"/>
    </row>
    <row r="121" spans="1:52" ht="22.5" hidden="1" outlineLevel="1" x14ac:dyDescent="0.25">
      <c r="A121" s="23" t="str">
        <f t="shared" si="13"/>
        <v>1</v>
      </c>
      <c r="B121" s="1" t="s">
        <v>350</v>
      </c>
      <c r="D121" s="1" t="s">
        <v>376</v>
      </c>
      <c r="L121" s="34" t="s">
        <v>45</v>
      </c>
      <c r="M121" s="35" t="s">
        <v>377</v>
      </c>
      <c r="N121" s="36" t="s">
        <v>20</v>
      </c>
      <c r="O121" s="49"/>
      <c r="P121" s="49"/>
      <c r="Q121" s="49"/>
      <c r="R121" s="45">
        <f t="shared" ref="R89:R144" si="18">Q121-P121</f>
        <v>0</v>
      </c>
      <c r="S121" s="49">
        <v>0</v>
      </c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39"/>
      <c r="AO121" s="39"/>
      <c r="AP121" s="39"/>
      <c r="AQ121" s="39"/>
      <c r="AR121" s="39"/>
      <c r="AS121" s="39"/>
      <c r="AT121" s="39"/>
      <c r="AU121" s="39"/>
      <c r="AV121" s="39"/>
      <c r="AW121" s="39"/>
      <c r="AX121" s="31"/>
      <c r="AY121" s="31"/>
      <c r="AZ121" s="31"/>
    </row>
    <row r="122" spans="1:52" ht="101.25" hidden="1" outlineLevel="1" x14ac:dyDescent="0.25">
      <c r="A122" s="23" t="str">
        <f t="shared" si="13"/>
        <v>1</v>
      </c>
      <c r="B122" s="1" t="s">
        <v>353</v>
      </c>
      <c r="D122" s="1" t="s">
        <v>378</v>
      </c>
      <c r="L122" s="34" t="s">
        <v>46</v>
      </c>
      <c r="M122" s="35" t="s">
        <v>379</v>
      </c>
      <c r="N122" s="36" t="s">
        <v>20</v>
      </c>
      <c r="O122" s="49"/>
      <c r="P122" s="49"/>
      <c r="Q122" s="49"/>
      <c r="R122" s="45">
        <f t="shared" si="18"/>
        <v>0</v>
      </c>
      <c r="S122" s="49">
        <v>0</v>
      </c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39"/>
      <c r="AO122" s="39"/>
      <c r="AP122" s="39"/>
      <c r="AQ122" s="39"/>
      <c r="AR122" s="39"/>
      <c r="AS122" s="39"/>
      <c r="AT122" s="39"/>
      <c r="AU122" s="39"/>
      <c r="AV122" s="39"/>
      <c r="AW122" s="39"/>
      <c r="AX122" s="31"/>
      <c r="AY122" s="31"/>
      <c r="AZ122" s="31"/>
    </row>
    <row r="123" spans="1:52" ht="45" hidden="1" outlineLevel="1" x14ac:dyDescent="0.25">
      <c r="A123" s="23" t="str">
        <f t="shared" si="13"/>
        <v>1</v>
      </c>
      <c r="D123" s="1" t="s">
        <v>380</v>
      </c>
      <c r="L123" s="34" t="s">
        <v>47</v>
      </c>
      <c r="M123" s="35" t="s">
        <v>381</v>
      </c>
      <c r="N123" s="36" t="s">
        <v>20</v>
      </c>
      <c r="O123" s="49"/>
      <c r="P123" s="49"/>
      <c r="Q123" s="49"/>
      <c r="R123" s="45">
        <f t="shared" si="18"/>
        <v>0</v>
      </c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39"/>
      <c r="AO123" s="39"/>
      <c r="AP123" s="39"/>
      <c r="AQ123" s="39"/>
      <c r="AR123" s="39"/>
      <c r="AS123" s="39"/>
      <c r="AT123" s="39"/>
      <c r="AU123" s="39"/>
      <c r="AV123" s="39"/>
      <c r="AW123" s="39"/>
      <c r="AX123" s="31"/>
      <c r="AY123" s="31"/>
      <c r="AZ123" s="31"/>
    </row>
    <row r="124" spans="1:52" ht="120" hidden="1" outlineLevel="1" x14ac:dyDescent="0.25">
      <c r="A124" s="23" t="str">
        <f t="shared" si="13"/>
        <v>1</v>
      </c>
      <c r="B124" s="1" t="s">
        <v>358</v>
      </c>
      <c r="C124" s="60" t="b">
        <f>D16="Водоотведение"</f>
        <v>1</v>
      </c>
      <c r="D124" s="1" t="s">
        <v>382</v>
      </c>
      <c r="L124" s="34" t="s">
        <v>48</v>
      </c>
      <c r="M124" s="79" t="s">
        <v>383</v>
      </c>
      <c r="N124" s="48" t="s">
        <v>20</v>
      </c>
      <c r="O124" s="49"/>
      <c r="P124" s="49"/>
      <c r="Q124" s="49"/>
      <c r="R124" s="45">
        <f t="shared" si="18"/>
        <v>0</v>
      </c>
      <c r="S124" s="49">
        <v>0</v>
      </c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  <c r="AJ124" s="49"/>
      <c r="AK124" s="49"/>
      <c r="AL124" s="49"/>
      <c r="AM124" s="49"/>
      <c r="AN124" s="39"/>
      <c r="AO124" s="39"/>
      <c r="AP124" s="39"/>
      <c r="AQ124" s="39"/>
      <c r="AR124" s="39"/>
      <c r="AS124" s="39"/>
      <c r="AT124" s="39"/>
      <c r="AU124" s="39"/>
      <c r="AV124" s="39"/>
      <c r="AW124" s="39"/>
      <c r="AX124" s="31"/>
      <c r="AY124" s="31"/>
      <c r="AZ124" s="31"/>
    </row>
    <row r="125" spans="1:52" ht="56.25" hidden="1" outlineLevel="1" x14ac:dyDescent="0.25">
      <c r="A125" s="23" t="str">
        <f t="shared" si="13"/>
        <v>1</v>
      </c>
      <c r="B125" s="1" t="s">
        <v>371</v>
      </c>
      <c r="C125" s="60" t="b">
        <f>D16="Водоотведение"</f>
        <v>1</v>
      </c>
      <c r="D125" s="1" t="s">
        <v>384</v>
      </c>
      <c r="L125" s="34" t="s">
        <v>49</v>
      </c>
      <c r="M125" s="35" t="s">
        <v>385</v>
      </c>
      <c r="N125" s="48" t="s">
        <v>20</v>
      </c>
      <c r="O125" s="49"/>
      <c r="P125" s="49"/>
      <c r="Q125" s="49"/>
      <c r="R125" s="45">
        <f t="shared" si="18"/>
        <v>0</v>
      </c>
      <c r="S125" s="49">
        <v>0</v>
      </c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  <c r="AJ125" s="49"/>
      <c r="AK125" s="49"/>
      <c r="AL125" s="49"/>
      <c r="AM125" s="49"/>
      <c r="AN125" s="39"/>
      <c r="AO125" s="39"/>
      <c r="AP125" s="39"/>
      <c r="AQ125" s="39"/>
      <c r="AR125" s="39"/>
      <c r="AS125" s="39"/>
      <c r="AT125" s="39"/>
      <c r="AU125" s="39"/>
      <c r="AV125" s="39"/>
      <c r="AW125" s="39"/>
      <c r="AX125" s="31"/>
      <c r="AY125" s="31"/>
      <c r="AZ125" s="31"/>
    </row>
    <row r="126" spans="1:52" ht="11.25" hidden="1" outlineLevel="1" x14ac:dyDescent="0.25">
      <c r="A126" s="23" t="str">
        <f t="shared" si="13"/>
        <v>1</v>
      </c>
      <c r="B126" s="1" t="s">
        <v>376</v>
      </c>
      <c r="D126" s="1" t="s">
        <v>386</v>
      </c>
      <c r="L126" s="34" t="s">
        <v>50</v>
      </c>
      <c r="M126" s="35" t="s">
        <v>387</v>
      </c>
      <c r="N126" s="36" t="s">
        <v>20</v>
      </c>
      <c r="O126" s="49"/>
      <c r="P126" s="49"/>
      <c r="Q126" s="49"/>
      <c r="R126" s="45">
        <f t="shared" si="18"/>
        <v>0</v>
      </c>
      <c r="S126" s="49">
        <v>0</v>
      </c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  <c r="AJ126" s="49"/>
      <c r="AK126" s="49"/>
      <c r="AL126" s="49"/>
      <c r="AM126" s="49"/>
      <c r="AN126" s="39"/>
      <c r="AO126" s="39"/>
      <c r="AP126" s="39"/>
      <c r="AQ126" s="39"/>
      <c r="AR126" s="39"/>
      <c r="AS126" s="39"/>
      <c r="AT126" s="39"/>
      <c r="AU126" s="39"/>
      <c r="AV126" s="39"/>
      <c r="AW126" s="39"/>
      <c r="AX126" s="31"/>
      <c r="AY126" s="31"/>
      <c r="AZ126" s="31"/>
    </row>
    <row r="127" spans="1:52" ht="11.25" hidden="1" outlineLevel="1" x14ac:dyDescent="0.25">
      <c r="A127" s="23" t="str">
        <f t="shared" si="13"/>
        <v>1</v>
      </c>
      <c r="B127" s="1" t="s">
        <v>378</v>
      </c>
      <c r="D127" s="1" t="s">
        <v>388</v>
      </c>
      <c r="L127" s="34" t="s">
        <v>51</v>
      </c>
      <c r="M127" s="35" t="s">
        <v>389</v>
      </c>
      <c r="N127" s="36" t="s">
        <v>20</v>
      </c>
      <c r="O127" s="49">
        <v>0</v>
      </c>
      <c r="P127" s="49">
        <f>P128+P129</f>
        <v>0</v>
      </c>
      <c r="Q127" s="49">
        <f>Q128+Q129</f>
        <v>0</v>
      </c>
      <c r="R127" s="45">
        <f t="shared" si="18"/>
        <v>0</v>
      </c>
      <c r="S127" s="49">
        <v>0</v>
      </c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>
        <v>0</v>
      </c>
      <c r="AF127" s="49">
        <v>0</v>
      </c>
      <c r="AG127" s="49">
        <v>0</v>
      </c>
      <c r="AH127" s="49">
        <f t="shared" ref="AH127:AM127" si="19">AH128+AH129</f>
        <v>0</v>
      </c>
      <c r="AI127" s="49">
        <f t="shared" si="19"/>
        <v>0</v>
      </c>
      <c r="AJ127" s="49">
        <f t="shared" si="19"/>
        <v>0</v>
      </c>
      <c r="AK127" s="49">
        <f t="shared" si="19"/>
        <v>0</v>
      </c>
      <c r="AL127" s="49">
        <f t="shared" si="19"/>
        <v>0</v>
      </c>
      <c r="AM127" s="49">
        <f t="shared" si="19"/>
        <v>0</v>
      </c>
      <c r="AN127" s="45">
        <f>IF(S127=0,0,(AD127-S127)/S127*100)</f>
        <v>0</v>
      </c>
      <c r="AO127" s="45">
        <f t="shared" ref="AO127:AW127" si="20">IF(AD127=0,0,(AE127-AD127)/AD127*100)</f>
        <v>0</v>
      </c>
      <c r="AP127" s="45">
        <f t="shared" si="20"/>
        <v>0</v>
      </c>
      <c r="AQ127" s="45">
        <f t="shared" si="20"/>
        <v>0</v>
      </c>
      <c r="AR127" s="45">
        <f t="shared" si="20"/>
        <v>0</v>
      </c>
      <c r="AS127" s="45">
        <f t="shared" si="20"/>
        <v>0</v>
      </c>
      <c r="AT127" s="45">
        <f t="shared" si="20"/>
        <v>0</v>
      </c>
      <c r="AU127" s="45">
        <f t="shared" si="20"/>
        <v>0</v>
      </c>
      <c r="AV127" s="45">
        <f t="shared" si="20"/>
        <v>0</v>
      </c>
      <c r="AW127" s="45">
        <f t="shared" si="20"/>
        <v>0</v>
      </c>
      <c r="AX127" s="31"/>
      <c r="AY127" s="31"/>
      <c r="AZ127" s="31"/>
    </row>
    <row r="128" spans="1:52" ht="30" hidden="1" outlineLevel="1" x14ac:dyDescent="0.25">
      <c r="A128" s="23" t="str">
        <f t="shared" si="13"/>
        <v>1</v>
      </c>
      <c r="B128" s="1" t="s">
        <v>390</v>
      </c>
      <c r="D128" s="1" t="s">
        <v>391</v>
      </c>
      <c r="L128" s="34" t="s">
        <v>392</v>
      </c>
      <c r="M128" s="80" t="s">
        <v>393</v>
      </c>
      <c r="N128" s="36" t="s">
        <v>20</v>
      </c>
      <c r="O128" s="49"/>
      <c r="P128" s="49"/>
      <c r="Q128" s="49"/>
      <c r="R128" s="45">
        <f t="shared" si="18"/>
        <v>0</v>
      </c>
      <c r="S128" s="49">
        <v>0</v>
      </c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39"/>
      <c r="AO128" s="39"/>
      <c r="AP128" s="39"/>
      <c r="AQ128" s="39"/>
      <c r="AR128" s="39"/>
      <c r="AS128" s="39"/>
      <c r="AT128" s="39"/>
      <c r="AU128" s="39"/>
      <c r="AV128" s="39"/>
      <c r="AW128" s="39"/>
      <c r="AX128" s="31"/>
      <c r="AY128" s="31"/>
      <c r="AZ128" s="31"/>
    </row>
    <row r="129" spans="1:52" ht="22.5" hidden="1" outlineLevel="1" x14ac:dyDescent="0.25">
      <c r="A129" s="23" t="str">
        <f t="shared" si="13"/>
        <v>1</v>
      </c>
      <c r="B129" s="1" t="s">
        <v>394</v>
      </c>
      <c r="D129" s="1" t="s">
        <v>395</v>
      </c>
      <c r="L129" s="34" t="s">
        <v>396</v>
      </c>
      <c r="M129" s="71" t="s">
        <v>397</v>
      </c>
      <c r="N129" s="36" t="s">
        <v>20</v>
      </c>
      <c r="O129" s="49"/>
      <c r="P129" s="49"/>
      <c r="Q129" s="49"/>
      <c r="R129" s="45">
        <f t="shared" si="18"/>
        <v>0</v>
      </c>
      <c r="S129" s="49">
        <v>0</v>
      </c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49"/>
      <c r="AL129" s="49"/>
      <c r="AM129" s="49"/>
      <c r="AN129" s="39"/>
      <c r="AO129" s="39"/>
      <c r="AP129" s="39"/>
      <c r="AQ129" s="39"/>
      <c r="AR129" s="39"/>
      <c r="AS129" s="39"/>
      <c r="AT129" s="39"/>
      <c r="AU129" s="39"/>
      <c r="AV129" s="39"/>
      <c r="AW129" s="39"/>
      <c r="AX129" s="31"/>
      <c r="AY129" s="31"/>
      <c r="AZ129" s="31"/>
    </row>
    <row r="130" spans="1:52" ht="11.25" hidden="1" outlineLevel="1" x14ac:dyDescent="0.25">
      <c r="A130" s="23" t="str">
        <f t="shared" si="13"/>
        <v>1</v>
      </c>
      <c r="B130" s="1" t="s">
        <v>380</v>
      </c>
      <c r="D130" s="1" t="s">
        <v>398</v>
      </c>
      <c r="L130" s="81" t="s">
        <v>56</v>
      </c>
      <c r="M130" s="72" t="s">
        <v>399</v>
      </c>
      <c r="N130" s="36" t="s">
        <v>20</v>
      </c>
      <c r="O130" s="49"/>
      <c r="P130" s="49"/>
      <c r="Q130" s="49"/>
      <c r="R130" s="45">
        <f t="shared" si="18"/>
        <v>0</v>
      </c>
      <c r="S130" s="49">
        <v>0</v>
      </c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39"/>
      <c r="AO130" s="39"/>
      <c r="AP130" s="39"/>
      <c r="AQ130" s="39"/>
      <c r="AR130" s="39"/>
      <c r="AS130" s="39"/>
      <c r="AT130" s="39"/>
      <c r="AU130" s="39"/>
      <c r="AV130" s="39"/>
      <c r="AW130" s="39"/>
      <c r="AX130" s="31"/>
      <c r="AY130" s="31"/>
      <c r="AZ130" s="31"/>
    </row>
    <row r="131" spans="1:52" ht="11.25" hidden="1" outlineLevel="1" x14ac:dyDescent="0.25">
      <c r="A131" s="23" t="str">
        <f t="shared" si="13"/>
        <v>1</v>
      </c>
      <c r="B131" s="1" t="s">
        <v>400</v>
      </c>
      <c r="D131" s="1" t="s">
        <v>401</v>
      </c>
      <c r="L131" s="81" t="s">
        <v>402</v>
      </c>
      <c r="M131" s="72" t="s">
        <v>403</v>
      </c>
      <c r="N131" s="36" t="s">
        <v>20</v>
      </c>
      <c r="O131" s="49"/>
      <c r="P131" s="49"/>
      <c r="Q131" s="49"/>
      <c r="R131" s="45">
        <f t="shared" si="18"/>
        <v>0</v>
      </c>
      <c r="S131" s="49">
        <v>0</v>
      </c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  <c r="AJ131" s="49"/>
      <c r="AK131" s="49"/>
      <c r="AL131" s="49"/>
      <c r="AM131" s="49"/>
      <c r="AN131" s="39"/>
      <c r="AO131" s="39"/>
      <c r="AP131" s="39"/>
      <c r="AQ131" s="39"/>
      <c r="AR131" s="39"/>
      <c r="AS131" s="39"/>
      <c r="AT131" s="39"/>
      <c r="AU131" s="39"/>
      <c r="AV131" s="39"/>
      <c r="AW131" s="39"/>
      <c r="AX131" s="31"/>
      <c r="AY131" s="31"/>
      <c r="AZ131" s="31"/>
    </row>
    <row r="132" spans="1:52" s="55" customFormat="1" ht="11.25" hidden="1" outlineLevel="1" x14ac:dyDescent="0.25">
      <c r="A132" s="23" t="str">
        <f t="shared" si="13"/>
        <v>1</v>
      </c>
      <c r="D132" s="55" t="s">
        <v>400</v>
      </c>
      <c r="L132" s="56" t="s">
        <v>52</v>
      </c>
      <c r="M132" s="75" t="s">
        <v>404</v>
      </c>
      <c r="N132" s="58" t="s">
        <v>20</v>
      </c>
      <c r="O132" s="30"/>
      <c r="P132" s="30"/>
      <c r="Q132" s="30"/>
      <c r="R132" s="29">
        <f t="shared" si="18"/>
        <v>0</v>
      </c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F132" s="30"/>
      <c r="AG132" s="30"/>
      <c r="AH132" s="30"/>
      <c r="AI132" s="30"/>
      <c r="AJ132" s="30"/>
      <c r="AK132" s="30"/>
      <c r="AL132" s="30"/>
      <c r="AM132" s="30"/>
      <c r="AN132" s="41"/>
      <c r="AO132" s="41"/>
      <c r="AP132" s="41"/>
      <c r="AQ132" s="41"/>
      <c r="AR132" s="41"/>
      <c r="AS132" s="41"/>
      <c r="AT132" s="41"/>
      <c r="AU132" s="41"/>
      <c r="AV132" s="41"/>
      <c r="AW132" s="41"/>
      <c r="AX132" s="42"/>
      <c r="AY132" s="42"/>
      <c r="AZ132" s="42"/>
    </row>
    <row r="133" spans="1:52" ht="11.25" hidden="1" outlineLevel="1" x14ac:dyDescent="0.25">
      <c r="A133" s="23" t="str">
        <f t="shared" si="13"/>
        <v>1</v>
      </c>
      <c r="D133" s="1" t="s">
        <v>405</v>
      </c>
      <c r="L133" s="34" t="s">
        <v>406</v>
      </c>
      <c r="M133" s="35" t="s">
        <v>407</v>
      </c>
      <c r="N133" s="36" t="s">
        <v>8</v>
      </c>
      <c r="O133" s="45">
        <f>IF(O134=0,0,O132/O134*100)</f>
        <v>0</v>
      </c>
      <c r="P133" s="45">
        <f>IF(P134=0,0,P132/P134*100)</f>
        <v>0</v>
      </c>
      <c r="Q133" s="45">
        <f>IF(Q134=0,0,Q132/Q134*100)</f>
        <v>0</v>
      </c>
      <c r="R133" s="45">
        <f>Q133-P133</f>
        <v>0</v>
      </c>
      <c r="S133" s="45">
        <f t="shared" ref="S133:AM133" si="21">IF(S134=0,0,S132/S134*100)</f>
        <v>0</v>
      </c>
      <c r="T133" s="45">
        <f t="shared" si="21"/>
        <v>0</v>
      </c>
      <c r="U133" s="45">
        <f t="shared" si="21"/>
        <v>0</v>
      </c>
      <c r="V133" s="45">
        <f t="shared" si="21"/>
        <v>0</v>
      </c>
      <c r="W133" s="45">
        <f t="shared" si="21"/>
        <v>0</v>
      </c>
      <c r="X133" s="45">
        <f t="shared" si="21"/>
        <v>0</v>
      </c>
      <c r="Y133" s="45">
        <f t="shared" si="21"/>
        <v>0</v>
      </c>
      <c r="Z133" s="45">
        <f t="shared" si="21"/>
        <v>0</v>
      </c>
      <c r="AA133" s="45">
        <f t="shared" si="21"/>
        <v>0</v>
      </c>
      <c r="AB133" s="45">
        <f t="shared" si="21"/>
        <v>0</v>
      </c>
      <c r="AC133" s="45">
        <f t="shared" si="21"/>
        <v>0</v>
      </c>
      <c r="AD133" s="45">
        <f t="shared" si="21"/>
        <v>0</v>
      </c>
      <c r="AE133" s="45">
        <f t="shared" ca="1" si="21"/>
        <v>0</v>
      </c>
      <c r="AF133" s="45">
        <f t="shared" ca="1" si="21"/>
        <v>0</v>
      </c>
      <c r="AG133" s="45">
        <f t="shared" ca="1" si="21"/>
        <v>0</v>
      </c>
      <c r="AH133" s="45">
        <f t="shared" ca="1" si="21"/>
        <v>0</v>
      </c>
      <c r="AI133" s="45">
        <f t="shared" ca="1" si="21"/>
        <v>0</v>
      </c>
      <c r="AJ133" s="45">
        <f t="shared" ca="1" si="21"/>
        <v>0</v>
      </c>
      <c r="AK133" s="45">
        <f t="shared" ca="1" si="21"/>
        <v>0</v>
      </c>
      <c r="AL133" s="45">
        <f t="shared" ca="1" si="21"/>
        <v>0</v>
      </c>
      <c r="AM133" s="45">
        <f t="shared" ca="1" si="21"/>
        <v>0</v>
      </c>
      <c r="AN133" s="39"/>
      <c r="AO133" s="39"/>
      <c r="AP133" s="39"/>
      <c r="AQ133" s="39"/>
      <c r="AR133" s="39"/>
      <c r="AS133" s="39"/>
      <c r="AT133" s="39"/>
      <c r="AU133" s="39"/>
      <c r="AV133" s="39"/>
      <c r="AW133" s="39"/>
      <c r="AX133" s="31"/>
      <c r="AY133" s="31"/>
      <c r="AZ133" s="31"/>
    </row>
    <row r="134" spans="1:52" s="55" customFormat="1" ht="11.25" outlineLevel="1" x14ac:dyDescent="0.25">
      <c r="A134" s="23" t="str">
        <f t="shared" si="13"/>
        <v>1</v>
      </c>
      <c r="C134" s="1"/>
      <c r="D134" s="1" t="s">
        <v>372</v>
      </c>
      <c r="L134" s="56" t="s">
        <v>53</v>
      </c>
      <c r="M134" s="75" t="s">
        <v>408</v>
      </c>
      <c r="N134" s="28" t="s">
        <v>20</v>
      </c>
      <c r="O134" s="82">
        <f>O17+O76+O110+O111+O113+O118</f>
        <v>2227.94</v>
      </c>
      <c r="P134" s="59">
        <f>P17+P76+P110+P111+P113+P118</f>
        <v>2299.0582399999998</v>
      </c>
      <c r="Q134" s="59">
        <f>Q17+Q76+Q110+Q111+Q113+Q118</f>
        <v>2127.5175469801711</v>
      </c>
      <c r="R134" s="29">
        <f>Q134-P134</f>
        <v>-171.54069301982872</v>
      </c>
      <c r="S134" s="59">
        <f t="shared" ref="S134:AM134" si="22">S17+S76+S110+S111+S113+S118</f>
        <v>2244.904</v>
      </c>
      <c r="T134" s="59">
        <f t="shared" si="22"/>
        <v>2267.7200000000003</v>
      </c>
      <c r="U134" s="59">
        <f t="shared" si="22"/>
        <v>160</v>
      </c>
      <c r="V134" s="59">
        <f t="shared" si="22"/>
        <v>160</v>
      </c>
      <c r="W134" s="59">
        <f t="shared" si="22"/>
        <v>160</v>
      </c>
      <c r="X134" s="59">
        <f t="shared" si="22"/>
        <v>0</v>
      </c>
      <c r="Y134" s="59">
        <f t="shared" si="22"/>
        <v>0</v>
      </c>
      <c r="Z134" s="59">
        <f t="shared" si="22"/>
        <v>0</v>
      </c>
      <c r="AA134" s="59">
        <f t="shared" si="22"/>
        <v>0</v>
      </c>
      <c r="AB134" s="59">
        <f t="shared" si="22"/>
        <v>0</v>
      </c>
      <c r="AC134" s="59">
        <f t="shared" si="22"/>
        <v>0</v>
      </c>
      <c r="AD134" s="59">
        <f t="shared" si="22"/>
        <v>2382.7579334899592</v>
      </c>
      <c r="AE134" s="59">
        <f t="shared" ca="1" si="22"/>
        <v>2321.88</v>
      </c>
      <c r="AF134" s="59">
        <f t="shared" ca="1" si="22"/>
        <v>2381.5500000000002</v>
      </c>
      <c r="AG134" s="59">
        <f t="shared" ca="1" si="22"/>
        <v>2442.91</v>
      </c>
      <c r="AH134" s="59">
        <f t="shared" ca="1" si="22"/>
        <v>1570.55</v>
      </c>
      <c r="AI134" s="59">
        <f t="shared" ca="1" si="22"/>
        <v>1570.55</v>
      </c>
      <c r="AJ134" s="59">
        <f t="shared" ca="1" si="22"/>
        <v>1570.55</v>
      </c>
      <c r="AK134" s="59">
        <f t="shared" ca="1" si="22"/>
        <v>1570.55</v>
      </c>
      <c r="AL134" s="59">
        <f t="shared" ca="1" si="22"/>
        <v>1570.55</v>
      </c>
      <c r="AM134" s="59">
        <f t="shared" ca="1" si="22"/>
        <v>1570.55</v>
      </c>
      <c r="AN134" s="29">
        <f>IF(S134=0,0,(AD134-S134)/S134*100)</f>
        <v>6.1407496039901579</v>
      </c>
      <c r="AO134" s="29">
        <f t="shared" ref="AO134:AW135" ca="1" si="23">IF(AD134=0,0,(AE134-AD134)/AD134*100)</f>
        <v>-2.5549357168981444</v>
      </c>
      <c r="AP134" s="29">
        <f t="shared" ca="1" si="23"/>
        <v>2.5699002532430648</v>
      </c>
      <c r="AQ134" s="29">
        <f t="shared" ca="1" si="23"/>
        <v>2.576473305200381</v>
      </c>
      <c r="AR134" s="29">
        <f t="shared" ca="1" si="23"/>
        <v>-35.709870605138946</v>
      </c>
      <c r="AS134" s="29">
        <f t="shared" ca="1" si="23"/>
        <v>0</v>
      </c>
      <c r="AT134" s="29">
        <f t="shared" ca="1" si="23"/>
        <v>0</v>
      </c>
      <c r="AU134" s="29">
        <f t="shared" ca="1" si="23"/>
        <v>0</v>
      </c>
      <c r="AV134" s="29">
        <f t="shared" ca="1" si="23"/>
        <v>0</v>
      </c>
      <c r="AW134" s="29">
        <f t="shared" ca="1" si="23"/>
        <v>0</v>
      </c>
      <c r="AX134" s="31"/>
      <c r="AY134" s="31"/>
      <c r="AZ134" s="31"/>
    </row>
    <row r="135" spans="1:52" s="55" customFormat="1" ht="11.25" outlineLevel="1" x14ac:dyDescent="0.25">
      <c r="A135" s="23" t="str">
        <f t="shared" si="13"/>
        <v>1</v>
      </c>
      <c r="C135" s="1"/>
      <c r="D135" s="1" t="s">
        <v>409</v>
      </c>
      <c r="L135" s="56" t="s">
        <v>410</v>
      </c>
      <c r="M135" s="75" t="s">
        <v>411</v>
      </c>
      <c r="N135" s="58" t="s">
        <v>20</v>
      </c>
      <c r="O135" s="82">
        <f t="shared" ref="O135:AM135" si="24">O134+O119+O132</f>
        <v>2295.9500000000003</v>
      </c>
      <c r="P135" s="59">
        <f t="shared" si="24"/>
        <v>2299.0582399999998</v>
      </c>
      <c r="Q135" s="59">
        <f t="shared" si="24"/>
        <v>2195.5246074300803</v>
      </c>
      <c r="R135" s="59">
        <f t="shared" si="24"/>
        <v>-103.53363256991945</v>
      </c>
      <c r="S135" s="59">
        <f t="shared" si="24"/>
        <v>2222.4589999999998</v>
      </c>
      <c r="T135" s="59">
        <f t="shared" si="24"/>
        <v>2447.96</v>
      </c>
      <c r="U135" s="59">
        <f t="shared" si="24"/>
        <v>160</v>
      </c>
      <c r="V135" s="59">
        <f t="shared" si="24"/>
        <v>160</v>
      </c>
      <c r="W135" s="59">
        <f t="shared" si="24"/>
        <v>160</v>
      </c>
      <c r="X135" s="59">
        <f t="shared" si="24"/>
        <v>0</v>
      </c>
      <c r="Y135" s="59">
        <f t="shared" si="24"/>
        <v>0</v>
      </c>
      <c r="Z135" s="59">
        <f t="shared" si="24"/>
        <v>0</v>
      </c>
      <c r="AA135" s="59">
        <f t="shared" si="24"/>
        <v>0</v>
      </c>
      <c r="AB135" s="59">
        <f t="shared" si="24"/>
        <v>0</v>
      </c>
      <c r="AC135" s="59">
        <f t="shared" si="24"/>
        <v>0</v>
      </c>
      <c r="AD135" s="59">
        <f t="shared" si="24"/>
        <v>2405.2092334899594</v>
      </c>
      <c r="AE135" s="59">
        <f t="shared" ca="1" si="24"/>
        <v>2321.88</v>
      </c>
      <c r="AF135" s="59">
        <f t="shared" ca="1" si="24"/>
        <v>2381.5500000000002</v>
      </c>
      <c r="AG135" s="59">
        <f t="shared" ca="1" si="24"/>
        <v>2442.91</v>
      </c>
      <c r="AH135" s="59">
        <f t="shared" ca="1" si="24"/>
        <v>1570.55</v>
      </c>
      <c r="AI135" s="59">
        <f t="shared" ca="1" si="24"/>
        <v>1570.55</v>
      </c>
      <c r="AJ135" s="59">
        <f t="shared" ca="1" si="24"/>
        <v>1570.55</v>
      </c>
      <c r="AK135" s="59">
        <f t="shared" ca="1" si="24"/>
        <v>1570.55</v>
      </c>
      <c r="AL135" s="59">
        <f t="shared" ca="1" si="24"/>
        <v>1570.55</v>
      </c>
      <c r="AM135" s="59">
        <f t="shared" ca="1" si="24"/>
        <v>1570.55</v>
      </c>
      <c r="AN135" s="29">
        <f>IF(S135=0,0,(AD135-S135)/S135*100)</f>
        <v>8.2228843587197584</v>
      </c>
      <c r="AO135" s="29">
        <f t="shared" ca="1" si="23"/>
        <v>-3.4645315812732238</v>
      </c>
      <c r="AP135" s="29">
        <f t="shared" ca="1" si="23"/>
        <v>2.5699002532430648</v>
      </c>
      <c r="AQ135" s="29">
        <f t="shared" ca="1" si="23"/>
        <v>2.576473305200381</v>
      </c>
      <c r="AR135" s="29">
        <f t="shared" ca="1" si="23"/>
        <v>-35.709870605138946</v>
      </c>
      <c r="AS135" s="29">
        <f t="shared" ca="1" si="23"/>
        <v>0</v>
      </c>
      <c r="AT135" s="29">
        <f t="shared" ca="1" si="23"/>
        <v>0</v>
      </c>
      <c r="AU135" s="29">
        <f t="shared" ca="1" si="23"/>
        <v>0</v>
      </c>
      <c r="AV135" s="29">
        <f t="shared" ca="1" si="23"/>
        <v>0</v>
      </c>
      <c r="AW135" s="29">
        <f t="shared" ca="1" si="23"/>
        <v>0</v>
      </c>
      <c r="AX135" s="31"/>
      <c r="AY135" s="31"/>
      <c r="AZ135" s="31"/>
    </row>
    <row r="136" spans="1:52" ht="15" hidden="1" outlineLevel="1" x14ac:dyDescent="0.25">
      <c r="A136" s="23" t="str">
        <f t="shared" si="13"/>
        <v>1</v>
      </c>
      <c r="C136" s="60" t="b">
        <f>B16="двухставочный"</f>
        <v>0</v>
      </c>
      <c r="D136" s="83" t="s">
        <v>412</v>
      </c>
      <c r="L136" s="81" t="s">
        <v>413</v>
      </c>
      <c r="M136" s="72" t="s">
        <v>414</v>
      </c>
      <c r="N136" s="36" t="s">
        <v>20</v>
      </c>
      <c r="O136" s="49"/>
      <c r="P136" s="49"/>
      <c r="Q136" s="49"/>
      <c r="R136" s="45">
        <f>Q136-P136</f>
        <v>0</v>
      </c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39"/>
      <c r="AO136" s="39"/>
      <c r="AP136" s="39"/>
      <c r="AQ136" s="39"/>
      <c r="AR136" s="39"/>
      <c r="AS136" s="39"/>
      <c r="AT136" s="39"/>
      <c r="AU136" s="39"/>
      <c r="AV136" s="39"/>
      <c r="AW136" s="39"/>
      <c r="AX136" s="31"/>
      <c r="AY136" s="31"/>
      <c r="AZ136" s="31"/>
    </row>
    <row r="137" spans="1:52" ht="15" hidden="1" outlineLevel="1" x14ac:dyDescent="0.25">
      <c r="A137" s="23" t="str">
        <f t="shared" si="13"/>
        <v>1</v>
      </c>
      <c r="C137" s="60" t="b">
        <f>B16="двухставочный"</f>
        <v>0</v>
      </c>
      <c r="D137" s="83" t="s">
        <v>415</v>
      </c>
      <c r="L137" s="81" t="s">
        <v>416</v>
      </c>
      <c r="M137" s="72" t="s">
        <v>417</v>
      </c>
      <c r="N137" s="36" t="s">
        <v>20</v>
      </c>
      <c r="O137" s="49"/>
      <c r="P137" s="49"/>
      <c r="Q137" s="49"/>
      <c r="R137" s="45">
        <f>Q137-P137</f>
        <v>0</v>
      </c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39"/>
      <c r="AO137" s="39"/>
      <c r="AP137" s="39"/>
      <c r="AQ137" s="39"/>
      <c r="AR137" s="39"/>
      <c r="AS137" s="39"/>
      <c r="AT137" s="39"/>
      <c r="AU137" s="39"/>
      <c r="AV137" s="39"/>
      <c r="AW137" s="39"/>
      <c r="AX137" s="31"/>
      <c r="AY137" s="31"/>
      <c r="AZ137" s="31"/>
    </row>
    <row r="138" spans="1:52" s="55" customFormat="1" ht="11.25" outlineLevel="1" x14ac:dyDescent="0.25">
      <c r="A138" s="23" t="str">
        <f t="shared" si="13"/>
        <v>1</v>
      </c>
      <c r="B138" s="1" t="s">
        <v>418</v>
      </c>
      <c r="C138" s="1"/>
      <c r="D138" s="1" t="s">
        <v>419</v>
      </c>
      <c r="L138" s="56" t="s">
        <v>420</v>
      </c>
      <c r="M138" s="75" t="s">
        <v>421</v>
      </c>
      <c r="N138" s="58" t="s">
        <v>3</v>
      </c>
      <c r="O138" s="84">
        <f>SUMIFS([2]Баланс!O$16:O$95,[2]Баланс!$A$16:$A$95,$A138,[2]Баланс!$B$16:$B$95,"ПО")</f>
        <v>37.5</v>
      </c>
      <c r="P138" s="84">
        <f>SUMIFS([2]Баланс!P$16:P$95,[2]Баланс!$A$16:$A$95,$A138,[2]Баланс!$B$16:$B$95,"ПО")</f>
        <v>34.739000000000004</v>
      </c>
      <c r="Q138" s="84">
        <f>SUMIFS([2]Баланс!Q$16:Q$95,[2]Баланс!$A$16:$A$95,$A138,[2]Баланс!$B$16:$B$95,"ПО")</f>
        <v>34.739000000000004</v>
      </c>
      <c r="R138" s="84">
        <f>Q138-P138</f>
        <v>0</v>
      </c>
      <c r="S138" s="84">
        <f>SUMIFS([2]Баланс!R$16:R$95,[2]Баланс!$A$16:$A$95,$A138,[2]Баланс!$B$16:$B$95,"ПО")</f>
        <v>34.22</v>
      </c>
      <c r="T138" s="84">
        <f>SUMIFS([2]Баланс!S$16:S$95,[2]Баланс!$A$16:$A$95,$A138,[2]Баланс!$B$16:$B$95,"ПО")</f>
        <v>34.22</v>
      </c>
      <c r="U138" s="84">
        <f>SUMIFS([2]Баланс!T$16:T$95,[2]Баланс!$A$16:$A$95,$A138,[2]Баланс!$B$16:$B$95,"ПО")</f>
        <v>34.22</v>
      </c>
      <c r="V138" s="84">
        <f>SUMIFS([2]Баланс!U$16:U$95,[2]Баланс!$A$16:$A$95,$A138,[2]Баланс!$B$16:$B$95,"ПО")</f>
        <v>34.22</v>
      </c>
      <c r="W138" s="84">
        <f>SUMIFS([2]Баланс!V$16:V$95,[2]Баланс!$A$16:$A$95,$A138,[2]Баланс!$B$16:$B$95,"ПО")</f>
        <v>34.22</v>
      </c>
      <c r="X138" s="84">
        <f>SUMIFS([2]Баланс!W$16:W$95,[2]Баланс!$A$16:$A$95,$A138,[2]Баланс!$B$16:$B$95,"ПО")</f>
        <v>0</v>
      </c>
      <c r="Y138" s="84">
        <f>SUMIFS([2]Баланс!X$16:X$95,[2]Баланс!$A$16:$A$95,$A138,[2]Баланс!$B$16:$B$95,"ПО")</f>
        <v>0</v>
      </c>
      <c r="Z138" s="84">
        <f>SUMIFS([2]Баланс!Y$16:Y$95,[2]Баланс!$A$16:$A$95,$A138,[2]Баланс!$B$16:$B$95,"ПО")</f>
        <v>0</v>
      </c>
      <c r="AA138" s="84">
        <f>SUMIFS([2]Баланс!Z$16:Z$95,[2]Баланс!$A$16:$A$95,$A138,[2]Баланс!$B$16:$B$95,"ПО")</f>
        <v>0</v>
      </c>
      <c r="AB138" s="84">
        <f>SUMIFS([2]Баланс!AA$16:AA$95,[2]Баланс!$A$16:$A$95,$A138,[2]Баланс!$B$16:$B$95,"ПО")</f>
        <v>0</v>
      </c>
      <c r="AC138" s="84">
        <f>SUMIFS([2]Баланс!AB$16:AB$95,[2]Баланс!$A$16:$A$95,$A138,[2]Баланс!$B$16:$B$95,"ПО")</f>
        <v>0</v>
      </c>
      <c r="AD138" s="84">
        <f>SUMIFS([2]Баланс!AC$16:AC$95,[2]Баланс!$A$16:$A$95,$A138,[2]Баланс!$B$16:$B$95,"ПО")</f>
        <v>34.22</v>
      </c>
      <c r="AE138" s="84">
        <f>SUMIFS([2]Баланс!AD$16:AD$95,[2]Баланс!$A$16:$A$95,$A138,[2]Баланс!$B$16:$B$95,"ПО")</f>
        <v>34.22</v>
      </c>
      <c r="AF138" s="84">
        <f>SUMIFS([2]Баланс!AE$16:AE$95,[2]Баланс!$A$16:$A$95,$A138,[2]Баланс!$B$16:$B$95,"ПО")</f>
        <v>34.22</v>
      </c>
      <c r="AG138" s="84">
        <f>SUMIFS([2]Баланс!AF$16:AF$95,[2]Баланс!$A$16:$A$95,$A138,[2]Баланс!$B$16:$B$95,"ПО")</f>
        <v>34.22</v>
      </c>
      <c r="AH138" s="84">
        <f>SUMIFS([2]Баланс!AG$16:AG$95,[2]Баланс!$A$16:$A$95,$A138,[2]Баланс!$B$16:$B$95,"ПО")</f>
        <v>0</v>
      </c>
      <c r="AI138" s="84">
        <f>SUMIFS([2]Баланс!AH$16:AH$95,[2]Баланс!$A$16:$A$95,$A138,[2]Баланс!$B$16:$B$95,"ПО")</f>
        <v>0</v>
      </c>
      <c r="AJ138" s="84">
        <f>SUMIFS([2]Баланс!AI$16:AI$95,[2]Баланс!$A$16:$A$95,$A138,[2]Баланс!$B$16:$B$95,"ПО")</f>
        <v>0</v>
      </c>
      <c r="AK138" s="84">
        <f>SUMIFS([2]Баланс!AJ$16:AJ$95,[2]Баланс!$A$16:$A$95,$A138,[2]Баланс!$B$16:$B$95,"ПО")</f>
        <v>0</v>
      </c>
      <c r="AL138" s="84">
        <f>SUMIFS([2]Баланс!AK$16:AK$95,[2]Баланс!$A$16:$A$95,$A138,[2]Баланс!$B$16:$B$95,"ПО")</f>
        <v>0</v>
      </c>
      <c r="AM138" s="84">
        <f>SUMIFS([2]Баланс!AL$16:AL$95,[2]Баланс!$A$16:$A$95,$A138,[2]Баланс!$B$16:$B$95,"ПО")</f>
        <v>0</v>
      </c>
      <c r="AN138" s="41"/>
      <c r="AO138" s="41"/>
      <c r="AP138" s="41"/>
      <c r="AQ138" s="41"/>
      <c r="AR138" s="41"/>
      <c r="AS138" s="41"/>
      <c r="AT138" s="41"/>
      <c r="AU138" s="41"/>
      <c r="AV138" s="41"/>
      <c r="AW138" s="41"/>
      <c r="AX138" s="31"/>
      <c r="AY138" s="31"/>
      <c r="AZ138" s="31"/>
    </row>
    <row r="139" spans="1:52" ht="15" outlineLevel="1" x14ac:dyDescent="0.25">
      <c r="A139" s="23" t="str">
        <f t="shared" si="13"/>
        <v>1</v>
      </c>
      <c r="B139" s="1" t="s">
        <v>422</v>
      </c>
      <c r="D139" s="1" t="s">
        <v>423</v>
      </c>
      <c r="L139" s="34" t="s">
        <v>424</v>
      </c>
      <c r="M139" s="79" t="s">
        <v>425</v>
      </c>
      <c r="N139" s="36" t="s">
        <v>3</v>
      </c>
      <c r="O139" s="85">
        <v>18.75</v>
      </c>
      <c r="P139" s="85">
        <f>P138/2</f>
        <v>17.369500000000002</v>
      </c>
      <c r="Q139" s="85">
        <f>Q138/2</f>
        <v>17.369500000000002</v>
      </c>
      <c r="R139" s="38">
        <f t="shared" si="18"/>
        <v>0</v>
      </c>
      <c r="S139" s="85">
        <v>17.11</v>
      </c>
      <c r="T139" s="85">
        <v>17.11</v>
      </c>
      <c r="U139" s="85">
        <v>17.11</v>
      </c>
      <c r="V139" s="85">
        <v>17.11</v>
      </c>
      <c r="W139" s="85">
        <v>17.11</v>
      </c>
      <c r="X139" s="85">
        <f t="shared" ref="X139:AM139" si="25">X138/2</f>
        <v>0</v>
      </c>
      <c r="Y139" s="85">
        <f t="shared" si="25"/>
        <v>0</v>
      </c>
      <c r="Z139" s="85">
        <f t="shared" si="25"/>
        <v>0</v>
      </c>
      <c r="AA139" s="85">
        <f t="shared" si="25"/>
        <v>0</v>
      </c>
      <c r="AB139" s="85">
        <f t="shared" si="25"/>
        <v>0</v>
      </c>
      <c r="AC139" s="85">
        <f t="shared" si="25"/>
        <v>0</v>
      </c>
      <c r="AD139" s="85">
        <v>17.11</v>
      </c>
      <c r="AE139" s="85">
        <v>17.11</v>
      </c>
      <c r="AF139" s="85">
        <v>17.11</v>
      </c>
      <c r="AG139" s="85">
        <v>17.11</v>
      </c>
      <c r="AH139" s="85">
        <f t="shared" si="25"/>
        <v>0</v>
      </c>
      <c r="AI139" s="85">
        <f t="shared" si="25"/>
        <v>0</v>
      </c>
      <c r="AJ139" s="85">
        <f t="shared" si="25"/>
        <v>0</v>
      </c>
      <c r="AK139" s="85">
        <f t="shared" si="25"/>
        <v>0</v>
      </c>
      <c r="AL139" s="85">
        <f t="shared" si="25"/>
        <v>0</v>
      </c>
      <c r="AM139" s="85">
        <f t="shared" si="25"/>
        <v>0</v>
      </c>
      <c r="AN139" s="39"/>
      <c r="AO139" s="39"/>
      <c r="AP139" s="39"/>
      <c r="AQ139" s="39"/>
      <c r="AR139" s="39"/>
      <c r="AS139" s="39"/>
      <c r="AT139" s="39"/>
      <c r="AU139" s="39"/>
      <c r="AV139" s="39"/>
      <c r="AW139" s="39"/>
      <c r="AX139" s="31"/>
      <c r="AY139" s="31"/>
      <c r="AZ139" s="31"/>
    </row>
    <row r="140" spans="1:52" ht="15" outlineLevel="1" x14ac:dyDescent="0.25">
      <c r="A140" s="23" t="str">
        <f t="shared" si="13"/>
        <v>1</v>
      </c>
      <c r="B140" s="1" t="s">
        <v>426</v>
      </c>
      <c r="D140" s="1" t="s">
        <v>427</v>
      </c>
      <c r="L140" s="34" t="s">
        <v>428</v>
      </c>
      <c r="M140" s="79" t="s">
        <v>429</v>
      </c>
      <c r="N140" s="36" t="s">
        <v>430</v>
      </c>
      <c r="O140" s="86">
        <v>61.23</v>
      </c>
      <c r="P140" s="86">
        <f>P135/P138</f>
        <v>66.180898701747296</v>
      </c>
      <c r="Q140" s="86">
        <f>Q135/Q138</f>
        <v>63.200570178476063</v>
      </c>
      <c r="R140" s="45">
        <f t="shared" si="18"/>
        <v>-2.9803285232712327</v>
      </c>
      <c r="S140" s="86">
        <v>61.23</v>
      </c>
      <c r="T140" s="86">
        <f>S142</f>
        <v>66.16</v>
      </c>
      <c r="U140" s="86">
        <v>220.38</v>
      </c>
      <c r="V140" s="86">
        <v>220.38</v>
      </c>
      <c r="W140" s="86">
        <v>220.38</v>
      </c>
      <c r="X140" s="86"/>
      <c r="Y140" s="86"/>
      <c r="Z140" s="86"/>
      <c r="AA140" s="86"/>
      <c r="AB140" s="86"/>
      <c r="AC140" s="86"/>
      <c r="AD140" s="86">
        <v>66.16</v>
      </c>
      <c r="AE140" s="86">
        <v>64.827142022199993</v>
      </c>
      <c r="AF140" s="86">
        <v>70.87</v>
      </c>
      <c r="AG140" s="86">
        <v>68.3205318527</v>
      </c>
      <c r="AH140" s="86"/>
      <c r="AI140" s="86"/>
      <c r="AJ140" s="86"/>
      <c r="AK140" s="86"/>
      <c r="AL140" s="86"/>
      <c r="AM140" s="86"/>
      <c r="AN140" s="39"/>
      <c r="AO140" s="39"/>
      <c r="AP140" s="39"/>
      <c r="AQ140" s="39"/>
      <c r="AR140" s="39"/>
      <c r="AS140" s="39"/>
      <c r="AT140" s="39"/>
      <c r="AU140" s="39"/>
      <c r="AV140" s="39"/>
      <c r="AW140" s="39"/>
      <c r="AX140" s="31"/>
      <c r="AY140" s="31"/>
      <c r="AZ140" s="31"/>
    </row>
    <row r="141" spans="1:52" ht="15" outlineLevel="1" x14ac:dyDescent="0.25">
      <c r="A141" s="23" t="str">
        <f t="shared" si="13"/>
        <v>1</v>
      </c>
      <c r="B141" s="1" t="s">
        <v>431</v>
      </c>
      <c r="D141" s="1" t="s">
        <v>432</v>
      </c>
      <c r="L141" s="34" t="s">
        <v>433</v>
      </c>
      <c r="M141" s="79" t="s">
        <v>434</v>
      </c>
      <c r="N141" s="36" t="s">
        <v>3</v>
      </c>
      <c r="O141" s="87">
        <f>O138-O139</f>
        <v>18.75</v>
      </c>
      <c r="P141" s="87">
        <f>P138-P139</f>
        <v>17.369500000000002</v>
      </c>
      <c r="Q141" s="87">
        <f>Q138-Q139</f>
        <v>17.369500000000002</v>
      </c>
      <c r="R141" s="38">
        <f t="shared" si="18"/>
        <v>0</v>
      </c>
      <c r="S141" s="87">
        <f t="shared" ref="S141:AM141" si="26">S138-S139</f>
        <v>17.11</v>
      </c>
      <c r="T141" s="87">
        <f t="shared" si="26"/>
        <v>17.11</v>
      </c>
      <c r="U141" s="87">
        <f t="shared" si="26"/>
        <v>17.11</v>
      </c>
      <c r="V141" s="87">
        <f t="shared" si="26"/>
        <v>17.11</v>
      </c>
      <c r="W141" s="87">
        <f t="shared" si="26"/>
        <v>17.11</v>
      </c>
      <c r="X141" s="87">
        <f t="shared" si="26"/>
        <v>0</v>
      </c>
      <c r="Y141" s="87">
        <f t="shared" si="26"/>
        <v>0</v>
      </c>
      <c r="Z141" s="87">
        <f t="shared" si="26"/>
        <v>0</v>
      </c>
      <c r="AA141" s="87">
        <f t="shared" si="26"/>
        <v>0</v>
      </c>
      <c r="AB141" s="87">
        <f t="shared" si="26"/>
        <v>0</v>
      </c>
      <c r="AC141" s="87">
        <f t="shared" si="26"/>
        <v>0</v>
      </c>
      <c r="AD141" s="87">
        <f t="shared" si="26"/>
        <v>17.11</v>
      </c>
      <c r="AE141" s="87">
        <f t="shared" si="26"/>
        <v>17.11</v>
      </c>
      <c r="AF141" s="87">
        <f t="shared" si="26"/>
        <v>17.11</v>
      </c>
      <c r="AG141" s="87">
        <f t="shared" si="26"/>
        <v>17.11</v>
      </c>
      <c r="AH141" s="87">
        <f t="shared" si="26"/>
        <v>0</v>
      </c>
      <c r="AI141" s="87">
        <f t="shared" si="26"/>
        <v>0</v>
      </c>
      <c r="AJ141" s="87">
        <f t="shared" si="26"/>
        <v>0</v>
      </c>
      <c r="AK141" s="87">
        <f t="shared" si="26"/>
        <v>0</v>
      </c>
      <c r="AL141" s="87">
        <f t="shared" si="26"/>
        <v>0</v>
      </c>
      <c r="AM141" s="87">
        <f t="shared" si="26"/>
        <v>0</v>
      </c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1"/>
      <c r="AY141" s="31"/>
      <c r="AZ141" s="31"/>
    </row>
    <row r="142" spans="1:52" ht="15" outlineLevel="1" x14ac:dyDescent="0.25">
      <c r="A142" s="23" t="str">
        <f t="shared" si="13"/>
        <v>1</v>
      </c>
      <c r="B142" s="1" t="s">
        <v>435</v>
      </c>
      <c r="D142" s="1" t="s">
        <v>436</v>
      </c>
      <c r="L142" s="34" t="s">
        <v>437</v>
      </c>
      <c r="M142" s="79" t="s">
        <v>438</v>
      </c>
      <c r="N142" s="36" t="s">
        <v>430</v>
      </c>
      <c r="O142" s="86">
        <v>61.23</v>
      </c>
      <c r="P142" s="86">
        <f>P135/P138</f>
        <v>66.180898701747296</v>
      </c>
      <c r="Q142" s="86">
        <f>IF(Q141=0,0,(Q135-Q139*Q140)/Q141)</f>
        <v>63.200570178476063</v>
      </c>
      <c r="R142" s="45">
        <f t="shared" si="18"/>
        <v>-2.9803285232712327</v>
      </c>
      <c r="S142" s="86">
        <v>66.16</v>
      </c>
      <c r="T142" s="86">
        <v>76.91</v>
      </c>
      <c r="U142" s="86"/>
      <c r="V142" s="86"/>
      <c r="W142" s="86"/>
      <c r="X142" s="86"/>
      <c r="Y142" s="86"/>
      <c r="Z142" s="86"/>
      <c r="AA142" s="86"/>
      <c r="AB142" s="86"/>
      <c r="AC142" s="86"/>
      <c r="AD142" s="86">
        <f>IF(AD141=0,0,(AD135-AD139*AD140)/AD141)</f>
        <v>74.413304119810604</v>
      </c>
      <c r="AE142" s="86">
        <v>70.87</v>
      </c>
      <c r="AF142" s="86">
        <v>68.3205318527</v>
      </c>
      <c r="AG142" s="86">
        <v>74.456206896599994</v>
      </c>
      <c r="AH142" s="86">
        <f t="shared" ref="AH142:AM142" si="27">IF(AH141=0,0,(AH135-AH139*AH140)/AH141)</f>
        <v>0</v>
      </c>
      <c r="AI142" s="86">
        <f t="shared" si="27"/>
        <v>0</v>
      </c>
      <c r="AJ142" s="86">
        <f t="shared" si="27"/>
        <v>0</v>
      </c>
      <c r="AK142" s="86">
        <f t="shared" si="27"/>
        <v>0</v>
      </c>
      <c r="AL142" s="86">
        <f t="shared" si="27"/>
        <v>0</v>
      </c>
      <c r="AM142" s="86">
        <f t="shared" si="27"/>
        <v>0</v>
      </c>
      <c r="AN142" s="39"/>
      <c r="AO142" s="39"/>
      <c r="AP142" s="39"/>
      <c r="AQ142" s="39"/>
      <c r="AR142" s="39"/>
      <c r="AS142" s="39"/>
      <c r="AT142" s="39"/>
      <c r="AU142" s="39"/>
      <c r="AV142" s="39"/>
      <c r="AW142" s="39"/>
      <c r="AX142" s="31"/>
      <c r="AY142" s="31"/>
      <c r="AZ142" s="31"/>
    </row>
    <row r="143" spans="1:52" ht="11.25" outlineLevel="1" x14ac:dyDescent="0.25">
      <c r="A143" s="23" t="str">
        <f t="shared" si="13"/>
        <v>1</v>
      </c>
      <c r="D143" s="1" t="s">
        <v>439</v>
      </c>
      <c r="L143" s="34" t="s">
        <v>440</v>
      </c>
      <c r="M143" s="35" t="s">
        <v>441</v>
      </c>
      <c r="N143" s="36" t="s">
        <v>8</v>
      </c>
      <c r="O143" s="88">
        <f>IF(O140=0,0,O142/O140*100)</f>
        <v>100</v>
      </c>
      <c r="P143" s="88">
        <f>IF(P140=0,0,P142/P140*100)</f>
        <v>100</v>
      </c>
      <c r="Q143" s="88">
        <f>IF(Q140=0,0,Q142/Q140*100)</f>
        <v>100</v>
      </c>
      <c r="R143" s="39"/>
      <c r="S143" s="88">
        <f t="shared" ref="S143:AM143" si="28">IF(S140=0,0,S142/S140*100)</f>
        <v>108.05160868855137</v>
      </c>
      <c r="T143" s="88">
        <f t="shared" si="28"/>
        <v>116.2484885126965</v>
      </c>
      <c r="U143" s="88">
        <f t="shared" si="28"/>
        <v>0</v>
      </c>
      <c r="V143" s="88">
        <f t="shared" si="28"/>
        <v>0</v>
      </c>
      <c r="W143" s="88">
        <f t="shared" si="28"/>
        <v>0</v>
      </c>
      <c r="X143" s="88">
        <f t="shared" si="28"/>
        <v>0</v>
      </c>
      <c r="Y143" s="88">
        <f t="shared" si="28"/>
        <v>0</v>
      </c>
      <c r="Z143" s="88">
        <f t="shared" si="28"/>
        <v>0</v>
      </c>
      <c r="AA143" s="88">
        <f t="shared" si="28"/>
        <v>0</v>
      </c>
      <c r="AB143" s="88">
        <f t="shared" si="28"/>
        <v>0</v>
      </c>
      <c r="AC143" s="88">
        <f t="shared" si="28"/>
        <v>0</v>
      </c>
      <c r="AD143" s="88">
        <f t="shared" si="28"/>
        <v>112.47476438907287</v>
      </c>
      <c r="AE143" s="88">
        <f t="shared" si="28"/>
        <v>109.32149372824524</v>
      </c>
      <c r="AF143" s="88">
        <f t="shared" si="28"/>
        <v>96.402613027656272</v>
      </c>
      <c r="AG143" s="88">
        <f t="shared" si="28"/>
        <v>108.98071908621641</v>
      </c>
      <c r="AH143" s="88">
        <f t="shared" si="28"/>
        <v>0</v>
      </c>
      <c r="AI143" s="88">
        <f t="shared" si="28"/>
        <v>0</v>
      </c>
      <c r="AJ143" s="88">
        <f t="shared" si="28"/>
        <v>0</v>
      </c>
      <c r="AK143" s="88">
        <f t="shared" si="28"/>
        <v>0</v>
      </c>
      <c r="AL143" s="88">
        <f t="shared" si="28"/>
        <v>0</v>
      </c>
      <c r="AM143" s="88">
        <f t="shared" si="28"/>
        <v>0</v>
      </c>
      <c r="AN143" s="39"/>
      <c r="AO143" s="39"/>
      <c r="AP143" s="39"/>
      <c r="AQ143" s="39"/>
      <c r="AR143" s="39"/>
      <c r="AS143" s="39"/>
      <c r="AT143" s="39"/>
      <c r="AU143" s="39"/>
      <c r="AV143" s="39"/>
      <c r="AW143" s="39"/>
      <c r="AX143" s="31"/>
      <c r="AY143" s="31"/>
      <c r="AZ143" s="31"/>
    </row>
    <row r="144" spans="1:52" ht="11.25" outlineLevel="1" x14ac:dyDescent="0.25">
      <c r="A144" s="23" t="str">
        <f t="shared" si="13"/>
        <v>1</v>
      </c>
      <c r="D144" s="1" t="s">
        <v>442</v>
      </c>
      <c r="L144" s="34" t="s">
        <v>443</v>
      </c>
      <c r="M144" s="35" t="s">
        <v>444</v>
      </c>
      <c r="N144" s="36" t="s">
        <v>430</v>
      </c>
      <c r="O144" s="86">
        <v>61.2253333333</v>
      </c>
      <c r="P144" s="86">
        <f>IF(P138=0,0,P135/P138)</f>
        <v>66.180898701747296</v>
      </c>
      <c r="Q144" s="86">
        <f>IF(Q138=0,0,Q135/Q138)</f>
        <v>63.200570178476063</v>
      </c>
      <c r="R144" s="45">
        <f t="shared" si="18"/>
        <v>-2.9803285232712327</v>
      </c>
      <c r="S144" s="86">
        <v>64.946201052000006</v>
      </c>
      <c r="T144" s="86">
        <f>IF(T138=0,0,T135/T138)</f>
        <v>71.535943892460551</v>
      </c>
      <c r="U144" s="86"/>
      <c r="V144" s="86"/>
      <c r="W144" s="86"/>
      <c r="X144" s="86"/>
      <c r="Y144" s="86"/>
      <c r="Z144" s="86"/>
      <c r="AA144" s="86"/>
      <c r="AB144" s="86"/>
      <c r="AC144" s="86"/>
      <c r="AD144" s="86">
        <f>IF(AD138=0,0,AD135/AD138)</f>
        <v>70.286652059905308</v>
      </c>
      <c r="AE144" s="86">
        <v>67.851548801899995</v>
      </c>
      <c r="AF144" s="86">
        <v>69.595265926400003</v>
      </c>
      <c r="AG144" s="86">
        <v>71.388369374600003</v>
      </c>
      <c r="AH144" s="86">
        <f t="shared" ref="AH144:AM144" si="29">IF(AH138=0,0,AH135/AH138)</f>
        <v>0</v>
      </c>
      <c r="AI144" s="86">
        <f t="shared" si="29"/>
        <v>0</v>
      </c>
      <c r="AJ144" s="86">
        <f t="shared" si="29"/>
        <v>0</v>
      </c>
      <c r="AK144" s="86">
        <f t="shared" si="29"/>
        <v>0</v>
      </c>
      <c r="AL144" s="86">
        <f t="shared" si="29"/>
        <v>0</v>
      </c>
      <c r="AM144" s="86">
        <f t="shared" si="29"/>
        <v>0</v>
      </c>
      <c r="AN144" s="39"/>
      <c r="AO144" s="39"/>
      <c r="AP144" s="39"/>
      <c r="AQ144" s="39"/>
      <c r="AR144" s="39"/>
      <c r="AS144" s="39"/>
      <c r="AT144" s="39"/>
      <c r="AU144" s="39"/>
      <c r="AV144" s="39"/>
      <c r="AW144" s="39"/>
      <c r="AX144" s="31"/>
      <c r="AY144" s="31"/>
      <c r="AZ144" s="31"/>
    </row>
    <row r="145" spans="1:53" s="55" customFormat="1" ht="11.25" outlineLevel="1" x14ac:dyDescent="0.25">
      <c r="A145" s="23" t="str">
        <f t="shared" si="13"/>
        <v>1</v>
      </c>
      <c r="C145" s="1"/>
      <c r="D145" s="1" t="s">
        <v>445</v>
      </c>
      <c r="L145" s="56" t="s">
        <v>446</v>
      </c>
      <c r="M145" s="75" t="s">
        <v>447</v>
      </c>
      <c r="N145" s="58" t="s">
        <v>20</v>
      </c>
      <c r="O145" s="82">
        <f>IF(O138=0,0,O135/O138*O146)</f>
        <v>1646.9614666666666</v>
      </c>
      <c r="P145" s="82">
        <f>IF(P138=0,0,P135/P138*P146)</f>
        <v>1768.0227088171791</v>
      </c>
      <c r="Q145" s="82">
        <f>IF(Q138=0,0,Q135/Q138*Q146)</f>
        <v>1688.4032323179883</v>
      </c>
      <c r="R145" s="59">
        <f>R147*R148+R149*R150</f>
        <v>0</v>
      </c>
      <c r="S145" s="82">
        <f>IF(S138=0,0,S135/S138*S146)</f>
        <v>1727.5689479836353</v>
      </c>
      <c r="T145" s="82">
        <f>IF(T138=0,0,T135/T138*T146)</f>
        <v>1902.8561075394507</v>
      </c>
      <c r="U145" s="82">
        <f t="shared" ref="U145:AM145" si="30">IF(U138=0,0,U135/U138*U146)</f>
        <v>124.37171244886032</v>
      </c>
      <c r="V145" s="82">
        <f t="shared" si="30"/>
        <v>124.37171244886032</v>
      </c>
      <c r="W145" s="82">
        <f t="shared" si="30"/>
        <v>124.37171244886032</v>
      </c>
      <c r="X145" s="82">
        <f t="shared" si="30"/>
        <v>0</v>
      </c>
      <c r="Y145" s="82">
        <f t="shared" si="30"/>
        <v>0</v>
      </c>
      <c r="Z145" s="82">
        <f t="shared" si="30"/>
        <v>0</v>
      </c>
      <c r="AA145" s="82">
        <f t="shared" si="30"/>
        <v>0</v>
      </c>
      <c r="AB145" s="82">
        <f t="shared" si="30"/>
        <v>0</v>
      </c>
      <c r="AC145" s="82">
        <f t="shared" si="30"/>
        <v>0</v>
      </c>
      <c r="AD145" s="82">
        <f>IF(AD138=0,0,AD135/AD138*AD146)</f>
        <v>1869.6249447934813</v>
      </c>
      <c r="AE145" s="82">
        <f ca="1">IF(AE138=0,0,AE135/AE138*AE146)</f>
        <v>1804.8511981297488</v>
      </c>
      <c r="AF145" s="82">
        <f ca="1">IF(AF138=0,0,AF135/AF138*AF146)</f>
        <v>1851.2340736411459</v>
      </c>
      <c r="AG145" s="82">
        <f t="shared" ca="1" si="30"/>
        <v>1898.9306253652837</v>
      </c>
      <c r="AH145" s="82">
        <f t="shared" si="30"/>
        <v>0</v>
      </c>
      <c r="AI145" s="82">
        <f t="shared" si="30"/>
        <v>0</v>
      </c>
      <c r="AJ145" s="82">
        <f t="shared" si="30"/>
        <v>0</v>
      </c>
      <c r="AK145" s="82">
        <f t="shared" si="30"/>
        <v>0</v>
      </c>
      <c r="AL145" s="82">
        <f t="shared" si="30"/>
        <v>0</v>
      </c>
      <c r="AM145" s="82">
        <f t="shared" si="30"/>
        <v>0</v>
      </c>
      <c r="AN145" s="29">
        <f>IF(S145=0,0,(AD145-S145)/S145*100)</f>
        <v>8.2228843587197655</v>
      </c>
      <c r="AO145" s="29">
        <f ca="1">IF(AD145=0,0,(AE145-AD145)/AD145*100)</f>
        <v>-3.4645315812732371</v>
      </c>
      <c r="AP145" s="29">
        <f ca="1">IF(AE145=0,0,(AF145-AE145)/AE145*100)</f>
        <v>2.5699002532430733</v>
      </c>
      <c r="AQ145" s="29">
        <f ca="1">IF(AF145=0,0,(AG145-AF145)/AF145*100)</f>
        <v>2.5764733052003908</v>
      </c>
      <c r="AR145" s="29">
        <f t="shared" ref="AR145:AW145" ca="1" si="31">IF(AG145=0,0,(AH145-AG145)/AG145*100)</f>
        <v>-100</v>
      </c>
      <c r="AS145" s="29">
        <f t="shared" si="31"/>
        <v>0</v>
      </c>
      <c r="AT145" s="29">
        <f t="shared" si="31"/>
        <v>0</v>
      </c>
      <c r="AU145" s="29">
        <f t="shared" si="31"/>
        <v>0</v>
      </c>
      <c r="AV145" s="29">
        <f t="shared" si="31"/>
        <v>0</v>
      </c>
      <c r="AW145" s="29">
        <f t="shared" si="31"/>
        <v>0</v>
      </c>
      <c r="AX145" s="31"/>
      <c r="AY145" s="31"/>
      <c r="AZ145" s="31"/>
    </row>
    <row r="146" spans="1:53" s="55" customFormat="1" ht="11.25" outlineLevel="1" x14ac:dyDescent="0.25">
      <c r="A146" s="23" t="str">
        <f t="shared" ref="A146:A150" si="32">A145</f>
        <v>1</v>
      </c>
      <c r="B146" s="1" t="s">
        <v>448</v>
      </c>
      <c r="C146" s="1"/>
      <c r="D146" s="1" t="s">
        <v>449</v>
      </c>
      <c r="L146" s="56" t="s">
        <v>450</v>
      </c>
      <c r="M146" s="75" t="s">
        <v>451</v>
      </c>
      <c r="N146" s="58" t="s">
        <v>3</v>
      </c>
      <c r="O146" s="84">
        <f>SUMIFS([2]Баланс!O$16:O$95,[2]Баланс!$A$16:$A$95,$A146,[2]Баланс!$B$16:$B$95,"население")</f>
        <v>26.9</v>
      </c>
      <c r="P146" s="84">
        <f>SUMIFS([2]Баланс!P$16:P$95,[2]Баланс!$A$16:$A$95,$A146,[2]Баланс!$B$16:$B$95,"население")</f>
        <v>26.715000000000003</v>
      </c>
      <c r="Q146" s="84">
        <f>SUMIFS([2]Баланс!Q$16:Q$95,[2]Баланс!$A$16:$A$95,$A146,[2]Баланс!$B$16:$B$95,"население")</f>
        <v>26.715000000000003</v>
      </c>
      <c r="R146" s="84">
        <f>Q146-P146</f>
        <v>0</v>
      </c>
      <c r="S146" s="84">
        <f>SUMIFS([2]Баланс!R$16:R$95,[2]Баланс!$A$16:$A$95,$A146,[2]Баланс!$B$16:$B$95,"население")</f>
        <v>26.6</v>
      </c>
      <c r="T146" s="84">
        <f>SUMIFS([2]Баланс!S$16:S$95,[2]Баланс!$A$16:$A$95,$A146,[2]Баланс!$B$16:$B$95,"население")</f>
        <v>26.6</v>
      </c>
      <c r="U146" s="84">
        <f>SUMIFS([2]Баланс!T$16:T$95,[2]Баланс!$A$16:$A$95,$A146,[2]Баланс!$B$16:$B$95,"население")</f>
        <v>26.6</v>
      </c>
      <c r="V146" s="84">
        <f>SUMIFS([2]Баланс!U$16:U$95,[2]Баланс!$A$16:$A$95,$A146,[2]Баланс!$B$16:$B$95,"население")</f>
        <v>26.6</v>
      </c>
      <c r="W146" s="84">
        <f>SUMIFS([2]Баланс!V$16:V$95,[2]Баланс!$A$16:$A$95,$A146,[2]Баланс!$B$16:$B$95,"население")</f>
        <v>26.6</v>
      </c>
      <c r="X146" s="84">
        <f>SUMIFS([2]Баланс!W$16:W$95,[2]Баланс!$A$16:$A$95,$A146,[2]Баланс!$B$16:$B$95,"население")</f>
        <v>0</v>
      </c>
      <c r="Y146" s="84">
        <f>SUMIFS([2]Баланс!X$16:X$95,[2]Баланс!$A$16:$A$95,$A146,[2]Баланс!$B$16:$B$95,"население")</f>
        <v>0</v>
      </c>
      <c r="Z146" s="84">
        <f>SUMIFS([2]Баланс!Y$16:Y$95,[2]Баланс!$A$16:$A$95,$A146,[2]Баланс!$B$16:$B$95,"население")</f>
        <v>0</v>
      </c>
      <c r="AA146" s="84">
        <f>SUMIFS([2]Баланс!Z$16:Z$95,[2]Баланс!$A$16:$A$95,$A146,[2]Баланс!$B$16:$B$95,"население")</f>
        <v>0</v>
      </c>
      <c r="AB146" s="84">
        <f>SUMIFS([2]Баланс!AA$16:AA$95,[2]Баланс!$A$16:$A$95,$A146,[2]Баланс!$B$16:$B$95,"население")</f>
        <v>0</v>
      </c>
      <c r="AC146" s="84">
        <f>SUMIFS([2]Баланс!AB$16:AB$95,[2]Баланс!$A$16:$A$95,$A146,[2]Баланс!$B$16:$B$95,"население")</f>
        <v>0</v>
      </c>
      <c r="AD146" s="84">
        <f>SUMIFS([2]Баланс!AC$16:AC$95,[2]Баланс!$A$16:$A$95,$A146,[2]Баланс!$B$16:$B$95,"население")</f>
        <v>26.6</v>
      </c>
      <c r="AE146" s="84">
        <f>SUMIFS([2]Баланс!AD$16:AD$95,[2]Баланс!$A$16:$A$95,$A146,[2]Баланс!$B$16:$B$95,"население")</f>
        <v>26.6</v>
      </c>
      <c r="AF146" s="84">
        <f>SUMIFS([2]Баланс!AE$16:AE$95,[2]Баланс!$A$16:$A$95,$A146,[2]Баланс!$B$16:$B$95,"население")</f>
        <v>26.6</v>
      </c>
      <c r="AG146" s="84">
        <f>SUMIFS([2]Баланс!AF$16:AF$95,[2]Баланс!$A$16:$A$95,$A146,[2]Баланс!$B$16:$B$95,"население")</f>
        <v>26.6</v>
      </c>
      <c r="AH146" s="84">
        <f>SUMIFS([2]Баланс!AG$16:AG$95,[2]Баланс!$A$16:$A$95,$A146,[2]Баланс!$B$16:$B$95,"население")</f>
        <v>0</v>
      </c>
      <c r="AI146" s="84">
        <f>SUMIFS([2]Баланс!AH$16:AH$95,[2]Баланс!$A$16:$A$95,$A146,[2]Баланс!$B$16:$B$95,"население")</f>
        <v>0</v>
      </c>
      <c r="AJ146" s="84">
        <f>SUMIFS([2]Баланс!AI$16:AI$95,[2]Баланс!$A$16:$A$95,$A146,[2]Баланс!$B$16:$B$95,"население")</f>
        <v>0</v>
      </c>
      <c r="AK146" s="84">
        <f>SUMIFS([2]Баланс!AJ$16:AJ$95,[2]Баланс!$A$16:$A$95,$A146,[2]Баланс!$B$16:$B$95,"население")</f>
        <v>0</v>
      </c>
      <c r="AL146" s="84">
        <f>SUMIFS([2]Баланс!AK$16:AK$95,[2]Баланс!$A$16:$A$95,$A146,[2]Баланс!$B$16:$B$95,"население")</f>
        <v>0</v>
      </c>
      <c r="AM146" s="84">
        <f>SUMIFS([2]Баланс!AL$16:AL$95,[2]Баланс!$A$16:$A$95,$A146,[2]Баланс!$B$16:$B$95,"население")</f>
        <v>0</v>
      </c>
      <c r="AN146" s="41"/>
      <c r="AO146" s="41"/>
      <c r="AP146" s="41"/>
      <c r="AQ146" s="41"/>
      <c r="AR146" s="41"/>
      <c r="AS146" s="41"/>
      <c r="AT146" s="41"/>
      <c r="AU146" s="41"/>
      <c r="AV146" s="41"/>
      <c r="AW146" s="41"/>
      <c r="AX146" s="31"/>
      <c r="AY146" s="31"/>
      <c r="AZ146" s="31"/>
    </row>
    <row r="147" spans="1:53" ht="15" outlineLevel="1" x14ac:dyDescent="0.25">
      <c r="A147" s="23" t="str">
        <f t="shared" si="32"/>
        <v>1</v>
      </c>
      <c r="B147" s="1" t="s">
        <v>452</v>
      </c>
      <c r="D147" s="1" t="s">
        <v>453</v>
      </c>
      <c r="L147" s="89" t="s">
        <v>454</v>
      </c>
      <c r="M147" s="79" t="s">
        <v>455</v>
      </c>
      <c r="N147" s="90" t="s">
        <v>3</v>
      </c>
      <c r="O147" s="85">
        <v>13.45</v>
      </c>
      <c r="P147" s="85">
        <v>12.858555000000001</v>
      </c>
      <c r="Q147" s="85">
        <f>Q146/2</f>
        <v>13.357500000000002</v>
      </c>
      <c r="R147" s="38">
        <f>Q147-P147</f>
        <v>0.49894500000000086</v>
      </c>
      <c r="S147" s="85">
        <v>13.3</v>
      </c>
      <c r="T147" s="85">
        <v>13.3</v>
      </c>
      <c r="U147" s="85">
        <v>13.3</v>
      </c>
      <c r="V147" s="85">
        <v>13.3</v>
      </c>
      <c r="W147" s="85">
        <v>13.3</v>
      </c>
      <c r="X147" s="85">
        <f t="shared" ref="X147:AM147" si="33">X146/2</f>
        <v>0</v>
      </c>
      <c r="Y147" s="85">
        <f t="shared" si="33"/>
        <v>0</v>
      </c>
      <c r="Z147" s="85">
        <f t="shared" si="33"/>
        <v>0</v>
      </c>
      <c r="AA147" s="85">
        <f t="shared" si="33"/>
        <v>0</v>
      </c>
      <c r="AB147" s="85">
        <f t="shared" si="33"/>
        <v>0</v>
      </c>
      <c r="AC147" s="85">
        <f t="shared" si="33"/>
        <v>0</v>
      </c>
      <c r="AD147" s="85">
        <v>13.3</v>
      </c>
      <c r="AE147" s="85">
        <v>13.3</v>
      </c>
      <c r="AF147" s="85">
        <v>13.3</v>
      </c>
      <c r="AG147" s="85">
        <v>13.3</v>
      </c>
      <c r="AH147" s="85">
        <f t="shared" si="33"/>
        <v>0</v>
      </c>
      <c r="AI147" s="85">
        <f t="shared" si="33"/>
        <v>0</v>
      </c>
      <c r="AJ147" s="85">
        <f t="shared" si="33"/>
        <v>0</v>
      </c>
      <c r="AK147" s="85">
        <f t="shared" si="33"/>
        <v>0</v>
      </c>
      <c r="AL147" s="85">
        <f t="shared" si="33"/>
        <v>0</v>
      </c>
      <c r="AM147" s="85">
        <f t="shared" si="33"/>
        <v>0</v>
      </c>
      <c r="AN147" s="39"/>
      <c r="AO147" s="39"/>
      <c r="AP147" s="39"/>
      <c r="AQ147" s="39"/>
      <c r="AR147" s="39"/>
      <c r="AS147" s="39"/>
      <c r="AT147" s="39"/>
      <c r="AU147" s="39"/>
      <c r="AV147" s="39"/>
      <c r="AW147" s="39"/>
      <c r="AX147" s="31"/>
      <c r="AY147" s="31"/>
      <c r="AZ147" s="31"/>
    </row>
    <row r="148" spans="1:53" ht="15" outlineLevel="1" x14ac:dyDescent="0.25">
      <c r="A148" s="23" t="str">
        <f t="shared" si="32"/>
        <v>1</v>
      </c>
      <c r="B148" s="1" t="s">
        <v>456</v>
      </c>
      <c r="D148" s="1" t="s">
        <v>457</v>
      </c>
      <c r="L148" s="89" t="s">
        <v>458</v>
      </c>
      <c r="M148" s="79" t="s">
        <v>459</v>
      </c>
      <c r="N148" s="90" t="s">
        <v>430</v>
      </c>
      <c r="O148" s="86">
        <v>61.23</v>
      </c>
      <c r="P148" s="86">
        <f>IF(P146=0,0,P140*IF(plat_nds="да",1.2,1) )</f>
        <v>66.180898701747296</v>
      </c>
      <c r="Q148" s="86">
        <f>IF(Q146=0,0,Q140*IF(plat_nds="да",1.2,1) )</f>
        <v>63.200570178476063</v>
      </c>
      <c r="R148" s="45">
        <f>Q148-P148</f>
        <v>-2.9803285232712327</v>
      </c>
      <c r="S148" s="86">
        <v>61.23</v>
      </c>
      <c r="T148" s="86">
        <f>S150</f>
        <v>66.16</v>
      </c>
      <c r="U148" s="86">
        <v>220.38</v>
      </c>
      <c r="V148" s="86">
        <v>220.38</v>
      </c>
      <c r="W148" s="86">
        <v>220.38</v>
      </c>
      <c r="X148" s="86">
        <f t="shared" ref="X148:AM148" si="34">IF(X146=0,0,X140*IF(plat_nds="да",1.2,1) )</f>
        <v>0</v>
      </c>
      <c r="Y148" s="86">
        <f t="shared" si="34"/>
        <v>0</v>
      </c>
      <c r="Z148" s="86">
        <f t="shared" si="34"/>
        <v>0</v>
      </c>
      <c r="AA148" s="86">
        <f t="shared" si="34"/>
        <v>0</v>
      </c>
      <c r="AB148" s="86">
        <f t="shared" si="34"/>
        <v>0</v>
      </c>
      <c r="AC148" s="86">
        <f t="shared" si="34"/>
        <v>0</v>
      </c>
      <c r="AD148" s="86">
        <v>66.16</v>
      </c>
      <c r="AE148" s="86">
        <v>64.827142022199993</v>
      </c>
      <c r="AF148" s="86">
        <v>70.87</v>
      </c>
      <c r="AG148" s="86">
        <v>68.3205318527</v>
      </c>
      <c r="AH148" s="86">
        <f t="shared" si="34"/>
        <v>0</v>
      </c>
      <c r="AI148" s="86">
        <f t="shared" si="34"/>
        <v>0</v>
      </c>
      <c r="AJ148" s="86">
        <f t="shared" si="34"/>
        <v>0</v>
      </c>
      <c r="AK148" s="86">
        <f t="shared" si="34"/>
        <v>0</v>
      </c>
      <c r="AL148" s="86">
        <f t="shared" si="34"/>
        <v>0</v>
      </c>
      <c r="AM148" s="86">
        <f t="shared" si="34"/>
        <v>0</v>
      </c>
      <c r="AN148" s="39"/>
      <c r="AO148" s="39"/>
      <c r="AP148" s="39"/>
      <c r="AQ148" s="39"/>
      <c r="AR148" s="39"/>
      <c r="AS148" s="39"/>
      <c r="AT148" s="39"/>
      <c r="AU148" s="39"/>
      <c r="AV148" s="39"/>
      <c r="AW148" s="39"/>
      <c r="AX148" s="31"/>
      <c r="AY148" s="31"/>
      <c r="AZ148" s="31"/>
    </row>
    <row r="149" spans="1:53" ht="15" outlineLevel="1" x14ac:dyDescent="0.25">
      <c r="A149" s="23" t="str">
        <f t="shared" si="32"/>
        <v>1</v>
      </c>
      <c r="B149" s="1" t="s">
        <v>460</v>
      </c>
      <c r="D149" s="1" t="s">
        <v>461</v>
      </c>
      <c r="L149" s="89" t="s">
        <v>462</v>
      </c>
      <c r="M149" s="79" t="s">
        <v>463</v>
      </c>
      <c r="N149" s="90" t="s">
        <v>3</v>
      </c>
      <c r="O149" s="87">
        <f>O146-O147</f>
        <v>13.45</v>
      </c>
      <c r="P149" s="87">
        <f>P146-P147</f>
        <v>13.856445000000003</v>
      </c>
      <c r="Q149" s="87">
        <f>Q146-Q147</f>
        <v>13.357500000000002</v>
      </c>
      <c r="R149" s="38">
        <f>Q149-P149</f>
        <v>-0.49894500000000086</v>
      </c>
      <c r="S149" s="87">
        <f t="shared" ref="S149:AM149" si="35">S146-S147</f>
        <v>13.3</v>
      </c>
      <c r="T149" s="87">
        <f t="shared" si="35"/>
        <v>13.3</v>
      </c>
      <c r="U149" s="87">
        <f t="shared" si="35"/>
        <v>13.3</v>
      </c>
      <c r="V149" s="87">
        <f t="shared" si="35"/>
        <v>13.3</v>
      </c>
      <c r="W149" s="87">
        <f t="shared" si="35"/>
        <v>13.3</v>
      </c>
      <c r="X149" s="87">
        <f t="shared" si="35"/>
        <v>0</v>
      </c>
      <c r="Y149" s="87">
        <f t="shared" si="35"/>
        <v>0</v>
      </c>
      <c r="Z149" s="87">
        <f t="shared" si="35"/>
        <v>0</v>
      </c>
      <c r="AA149" s="87">
        <f t="shared" si="35"/>
        <v>0</v>
      </c>
      <c r="AB149" s="87">
        <f t="shared" si="35"/>
        <v>0</v>
      </c>
      <c r="AC149" s="87">
        <f t="shared" si="35"/>
        <v>0</v>
      </c>
      <c r="AD149" s="87">
        <f t="shared" si="35"/>
        <v>13.3</v>
      </c>
      <c r="AE149" s="87">
        <f t="shared" si="35"/>
        <v>13.3</v>
      </c>
      <c r="AF149" s="87">
        <f t="shared" si="35"/>
        <v>13.3</v>
      </c>
      <c r="AG149" s="87">
        <f t="shared" si="35"/>
        <v>13.3</v>
      </c>
      <c r="AH149" s="87">
        <f t="shared" si="35"/>
        <v>0</v>
      </c>
      <c r="AI149" s="87">
        <f t="shared" si="35"/>
        <v>0</v>
      </c>
      <c r="AJ149" s="87">
        <f t="shared" si="35"/>
        <v>0</v>
      </c>
      <c r="AK149" s="87">
        <f t="shared" si="35"/>
        <v>0</v>
      </c>
      <c r="AL149" s="87">
        <f t="shared" si="35"/>
        <v>0</v>
      </c>
      <c r="AM149" s="87">
        <f t="shared" si="35"/>
        <v>0</v>
      </c>
      <c r="AN149" s="39"/>
      <c r="AO149" s="39"/>
      <c r="AP149" s="39"/>
      <c r="AQ149" s="39"/>
      <c r="AR149" s="39"/>
      <c r="AS149" s="39"/>
      <c r="AT149" s="39"/>
      <c r="AU149" s="39"/>
      <c r="AV149" s="39"/>
      <c r="AW149" s="39"/>
      <c r="AX149" s="31"/>
      <c r="AY149" s="31"/>
      <c r="AZ149" s="31"/>
    </row>
    <row r="150" spans="1:53" ht="15" outlineLevel="1" x14ac:dyDescent="0.25">
      <c r="A150" s="23" t="str">
        <f t="shared" si="32"/>
        <v>1</v>
      </c>
      <c r="B150" s="1" t="s">
        <v>464</v>
      </c>
      <c r="D150" s="1" t="s">
        <v>465</v>
      </c>
      <c r="L150" s="89" t="s">
        <v>466</v>
      </c>
      <c r="M150" s="79" t="s">
        <v>467</v>
      </c>
      <c r="N150" s="90" t="s">
        <v>430</v>
      </c>
      <c r="O150" s="86">
        <v>61.23</v>
      </c>
      <c r="P150" s="86">
        <f>IF(P146=0,0,P142*IF(plat_nds="да",1.2,1) )</f>
        <v>66.180898701747296</v>
      </c>
      <c r="Q150" s="86">
        <f>IF(Q146=0,0,Q142*IF(plat_nds="да",1.2,1) )</f>
        <v>63.200570178476063</v>
      </c>
      <c r="R150" s="45">
        <f>Q150-P150</f>
        <v>-2.9803285232712327</v>
      </c>
      <c r="S150" s="86">
        <v>66.16</v>
      </c>
      <c r="T150" s="86">
        <v>76.91</v>
      </c>
      <c r="U150" s="86"/>
      <c r="V150" s="86"/>
      <c r="W150" s="86"/>
      <c r="X150" s="86"/>
      <c r="Y150" s="86"/>
      <c r="Z150" s="86"/>
      <c r="AA150" s="86"/>
      <c r="AB150" s="86"/>
      <c r="AC150" s="86"/>
      <c r="AD150" s="86">
        <f>AD142</f>
        <v>74.413304119810604</v>
      </c>
      <c r="AE150" s="86">
        <v>70.87</v>
      </c>
      <c r="AF150" s="86">
        <v>68.3205318527</v>
      </c>
      <c r="AG150" s="86">
        <v>74.456206896599994</v>
      </c>
      <c r="AH150" s="86">
        <f t="shared" ref="AH150:AM150" si="36">IF(AH146=0,0,AH142*IF(plat_nds="да",1.2,1) )</f>
        <v>0</v>
      </c>
      <c r="AI150" s="86">
        <f t="shared" si="36"/>
        <v>0</v>
      </c>
      <c r="AJ150" s="86">
        <f t="shared" si="36"/>
        <v>0</v>
      </c>
      <c r="AK150" s="86">
        <f t="shared" si="36"/>
        <v>0</v>
      </c>
      <c r="AL150" s="86">
        <f t="shared" si="36"/>
        <v>0</v>
      </c>
      <c r="AM150" s="86">
        <f t="shared" si="36"/>
        <v>0</v>
      </c>
      <c r="AN150" s="39"/>
      <c r="AO150" s="39"/>
      <c r="AP150" s="39"/>
      <c r="AQ150" s="39"/>
      <c r="AR150" s="39"/>
      <c r="AS150" s="39"/>
      <c r="AT150" s="39"/>
      <c r="AU150" s="39"/>
      <c r="AV150" s="39"/>
      <c r="AW150" s="39"/>
      <c r="AX150" s="31"/>
      <c r="AY150" s="31"/>
      <c r="AZ150" s="31"/>
    </row>
    <row r="151" spans="1:53" s="20" customFormat="1" ht="11.25" x14ac:dyDescent="0.15">
      <c r="A151" s="18" t="str">
        <f>'[2]Общие сведения'!$D$135</f>
        <v>2</v>
      </c>
      <c r="B151" s="19" t="str">
        <f>INDEX('[2]Общие сведения'!$N$121:$N$148,MATCH($A151,'[2]Общие сведения'!$D$121:$D$148,0))</f>
        <v>одноставочный</v>
      </c>
      <c r="D151" s="19" t="str">
        <f>INDEX('[2]Общие сведения'!$H$121:$H$148,MATCH($A151,'[2]Общие сведения'!$D$121:$D$148,0))</f>
        <v>Водоснабжение</v>
      </c>
      <c r="L151" s="21" t="str">
        <f>INDEX('[2]Общие сведения'!$J$121:$J$148,MATCH($A151,'[2]Общие сведения'!$D$121:$D$148,0))</f>
        <v>Тариф 2 (Водоснабжение) - тариф на питьевую воду</v>
      </c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  <c r="AG151" s="22"/>
      <c r="AH151" s="22"/>
      <c r="AI151" s="22"/>
      <c r="AJ151" s="22"/>
      <c r="AK151" s="22"/>
      <c r="AL151" s="22"/>
      <c r="AM151" s="22"/>
      <c r="AN151" s="22"/>
      <c r="AO151" s="22"/>
      <c r="AP151" s="22"/>
      <c r="AQ151" s="22"/>
      <c r="AR151" s="22"/>
      <c r="AS151" s="22"/>
      <c r="AT151" s="22"/>
      <c r="AU151" s="22"/>
      <c r="AV151" s="22"/>
      <c r="AW151" s="22"/>
      <c r="AX151" s="22"/>
      <c r="AY151" s="22"/>
      <c r="AZ151" s="22"/>
    </row>
    <row r="152" spans="1:53" s="24" customFormat="1" ht="56.25" outlineLevel="1" x14ac:dyDescent="0.25">
      <c r="A152" s="23" t="str">
        <f>A151</f>
        <v>2</v>
      </c>
      <c r="C152" s="25"/>
      <c r="D152" s="25" t="s">
        <v>68</v>
      </c>
      <c r="L152" s="26" t="s">
        <v>69</v>
      </c>
      <c r="M152" s="27" t="s">
        <v>10</v>
      </c>
      <c r="N152" s="28" t="s">
        <v>20</v>
      </c>
      <c r="O152" s="29">
        <v>3772.03</v>
      </c>
      <c r="P152" s="29">
        <v>3699.2942999999996</v>
      </c>
      <c r="Q152" s="29">
        <v>3765.1591617859945</v>
      </c>
      <c r="R152" s="29">
        <v>65.86486178599489</v>
      </c>
      <c r="S152" s="29">
        <v>3992.11</v>
      </c>
      <c r="T152" s="30">
        <v>4118.18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>
        <v>4220.7797377140951</v>
      </c>
      <c r="AE152" s="30">
        <v>4240.07</v>
      </c>
      <c r="AF152" s="30">
        <v>4365.58</v>
      </c>
      <c r="AG152" s="30">
        <v>4494.8</v>
      </c>
      <c r="AH152" s="30">
        <f t="shared" ref="AH152:AM152" si="37">AG152*AH153</f>
        <v>4494.8</v>
      </c>
      <c r="AI152" s="30">
        <f t="shared" si="37"/>
        <v>4494.8</v>
      </c>
      <c r="AJ152" s="30">
        <f t="shared" si="37"/>
        <v>4494.8</v>
      </c>
      <c r="AK152" s="30">
        <f t="shared" si="37"/>
        <v>4494.8</v>
      </c>
      <c r="AL152" s="30">
        <f t="shared" si="37"/>
        <v>4494.8</v>
      </c>
      <c r="AM152" s="30">
        <f t="shared" si="37"/>
        <v>4494.8</v>
      </c>
      <c r="AN152" s="29">
        <f>IF(S152=0,0,(AD152-S152)/S152*100)</f>
        <v>5.7280420057086339</v>
      </c>
      <c r="AO152" s="29">
        <f t="shared" ref="AO152:AW152" si="38">IF(AD152=0,0,(AE152-AD152)/AD152*100)</f>
        <v>0.45703077356867561</v>
      </c>
      <c r="AP152" s="29">
        <f t="shared" si="38"/>
        <v>2.9600926399800058</v>
      </c>
      <c r="AQ152" s="29">
        <f t="shared" si="38"/>
        <v>2.9599732452503509</v>
      </c>
      <c r="AR152" s="29">
        <f t="shared" si="38"/>
        <v>0</v>
      </c>
      <c r="AS152" s="29">
        <f t="shared" si="38"/>
        <v>0</v>
      </c>
      <c r="AT152" s="29">
        <f t="shared" si="38"/>
        <v>0</v>
      </c>
      <c r="AU152" s="29">
        <f t="shared" si="38"/>
        <v>0</v>
      </c>
      <c r="AV152" s="29">
        <f t="shared" si="38"/>
        <v>0</v>
      </c>
      <c r="AW152" s="29">
        <f t="shared" si="38"/>
        <v>0</v>
      </c>
      <c r="AX152" s="31" t="s">
        <v>70</v>
      </c>
      <c r="AY152" s="31"/>
      <c r="AZ152" s="31"/>
      <c r="BA152" s="32"/>
    </row>
    <row r="153" spans="1:53" ht="11.25" hidden="1" outlineLevel="1" x14ac:dyDescent="0.25">
      <c r="A153" s="23" t="str">
        <f t="shared" ref="A153:A216" si="39">A152</f>
        <v>2</v>
      </c>
      <c r="C153" s="33"/>
      <c r="D153" s="33" t="s">
        <v>71</v>
      </c>
      <c r="L153" s="34" t="s">
        <v>2</v>
      </c>
      <c r="M153" s="35" t="s">
        <v>72</v>
      </c>
      <c r="N153" s="36"/>
      <c r="O153" s="37"/>
      <c r="P153" s="37"/>
      <c r="Q153" s="37"/>
      <c r="R153" s="38">
        <v>0</v>
      </c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>
        <v>1</v>
      </c>
      <c r="AF153" s="37">
        <v>1</v>
      </c>
      <c r="AG153" s="37">
        <v>1</v>
      </c>
      <c r="AH153" s="37">
        <f>SUMIFS(INDEX([2]Сценарии!$O$15:$AP$53,,MATCH(AH$3,[2]Сценарии!$O$3:$AP$3,0)),[2]Сценарии!$A$15:$A$53,$A153,[2]Сценарии!$B$15:$B$53,"ИОР")</f>
        <v>1</v>
      </c>
      <c r="AI153" s="37">
        <f>SUMIFS(INDEX([2]Сценарии!$O$15:$AP$53,,MATCH(AI$3,[2]Сценарии!$O$3:$AP$3,0)),[2]Сценарии!$A$15:$A$53,$A153,[2]Сценарии!$B$15:$B$53,"ИОР")</f>
        <v>1</v>
      </c>
      <c r="AJ153" s="37">
        <f>SUMIFS(INDEX([2]Сценарии!$O$15:$AP$53,,MATCH(AJ$3,[2]Сценарии!$O$3:$AP$3,0)),[2]Сценарии!$A$15:$A$53,$A153,[2]Сценарии!$B$15:$B$53,"ИОР")</f>
        <v>1</v>
      </c>
      <c r="AK153" s="37">
        <f>SUMIFS(INDEX([2]Сценарии!$O$15:$AP$53,,MATCH(AK$3,[2]Сценарии!$O$3:$AP$3,0)),[2]Сценарии!$A$15:$A$53,$A153,[2]Сценарии!$B$15:$B$53,"ИОР")</f>
        <v>1</v>
      </c>
      <c r="AL153" s="37">
        <f>SUMIFS(INDEX([2]Сценарии!$O$15:$AP$53,,MATCH(AL$3,[2]Сценарии!$O$3:$AP$3,0)),[2]Сценарии!$A$15:$A$53,$A153,[2]Сценарии!$B$15:$B$53,"ИОР")</f>
        <v>1</v>
      </c>
      <c r="AM153" s="37">
        <f>SUMIFS(INDEX([2]Сценарии!$O$15:$AP$53,,MATCH(AM$3,[2]Сценарии!$O$3:$AP$3,0)),[2]Сценарии!$A$15:$A$53,$A153,[2]Сценарии!$B$15:$B$53,"ИОР")</f>
        <v>1</v>
      </c>
      <c r="AN153" s="39"/>
      <c r="AO153" s="39"/>
      <c r="AP153" s="39"/>
      <c r="AQ153" s="39"/>
      <c r="AR153" s="39"/>
      <c r="AS153" s="39"/>
      <c r="AT153" s="39"/>
      <c r="AU153" s="39"/>
      <c r="AV153" s="39"/>
      <c r="AW153" s="39"/>
      <c r="AX153" s="31"/>
      <c r="AY153" s="31"/>
      <c r="AZ153" s="31"/>
    </row>
    <row r="154" spans="1:53" s="32" customFormat="1" ht="21" hidden="1" outlineLevel="1" x14ac:dyDescent="0.25">
      <c r="A154" s="23" t="str">
        <f t="shared" si="39"/>
        <v>2</v>
      </c>
      <c r="C154" s="25"/>
      <c r="D154" s="25" t="s">
        <v>73</v>
      </c>
      <c r="L154" s="26" t="s">
        <v>4</v>
      </c>
      <c r="M154" s="40" t="s">
        <v>74</v>
      </c>
      <c r="N154" s="28" t="s">
        <v>20</v>
      </c>
      <c r="O154" s="29">
        <v>3772.03</v>
      </c>
      <c r="P154" s="29">
        <v>1420.57855</v>
      </c>
      <c r="Q154" s="29">
        <v>3765.1591617859945</v>
      </c>
      <c r="R154" s="29">
        <v>2344.5806117859947</v>
      </c>
      <c r="S154" s="29">
        <v>2143.02</v>
      </c>
      <c r="T154" s="41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F154" s="41"/>
      <c r="AG154" s="41"/>
      <c r="AH154" s="41"/>
      <c r="AI154" s="41"/>
      <c r="AJ154" s="41"/>
      <c r="AK154" s="41"/>
      <c r="AL154" s="41"/>
      <c r="AM154" s="41"/>
      <c r="AN154" s="41"/>
      <c r="AO154" s="41"/>
      <c r="AP154" s="41"/>
      <c r="AQ154" s="41"/>
      <c r="AR154" s="41"/>
      <c r="AS154" s="41"/>
      <c r="AT154" s="41"/>
      <c r="AU154" s="41"/>
      <c r="AV154" s="41"/>
      <c r="AW154" s="41"/>
      <c r="AX154" s="42"/>
      <c r="AY154" s="42"/>
      <c r="AZ154" s="42"/>
    </row>
    <row r="155" spans="1:53" ht="56.25" hidden="1" outlineLevel="1" x14ac:dyDescent="0.25">
      <c r="A155" s="23" t="str">
        <f t="shared" si="39"/>
        <v>2</v>
      </c>
      <c r="C155" s="33"/>
      <c r="D155" s="33" t="s">
        <v>75</v>
      </c>
      <c r="L155" s="34" t="s">
        <v>54</v>
      </c>
      <c r="M155" s="43" t="s">
        <v>76</v>
      </c>
      <c r="N155" s="44" t="s">
        <v>20</v>
      </c>
      <c r="O155" s="45">
        <v>0</v>
      </c>
      <c r="P155" s="45">
        <v>241.608</v>
      </c>
      <c r="Q155" s="45">
        <v>0</v>
      </c>
      <c r="R155" s="45">
        <v>-241.608</v>
      </c>
      <c r="S155" s="45">
        <v>100</v>
      </c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F155" s="39"/>
      <c r="AG155" s="39"/>
      <c r="AH155" s="39"/>
      <c r="AI155" s="39"/>
      <c r="AJ155" s="39"/>
      <c r="AK155" s="39"/>
      <c r="AL155" s="39"/>
      <c r="AM155" s="39"/>
      <c r="AN155" s="39"/>
      <c r="AO155" s="39"/>
      <c r="AP155" s="39"/>
      <c r="AQ155" s="39"/>
      <c r="AR155" s="39"/>
      <c r="AS155" s="39"/>
      <c r="AT155" s="39"/>
      <c r="AU155" s="39"/>
      <c r="AV155" s="39"/>
      <c r="AW155" s="39"/>
      <c r="AX155" s="31" t="s">
        <v>468</v>
      </c>
      <c r="AY155" s="31"/>
      <c r="AZ155" s="31"/>
      <c r="BA155" s="46"/>
    </row>
    <row r="156" spans="1:53" ht="15" hidden="1" outlineLevel="1" x14ac:dyDescent="0.25">
      <c r="A156" s="23" t="str">
        <f t="shared" si="39"/>
        <v>2</v>
      </c>
      <c r="C156" s="33"/>
      <c r="D156" s="33" t="s">
        <v>78</v>
      </c>
      <c r="L156" s="34" t="s">
        <v>79</v>
      </c>
      <c r="M156" s="47" t="s">
        <v>80</v>
      </c>
      <c r="N156" s="48" t="s">
        <v>20</v>
      </c>
      <c r="O156" s="49"/>
      <c r="P156" s="49">
        <v>154.80799999999999</v>
      </c>
      <c r="Q156" s="49"/>
      <c r="R156" s="45">
        <v>-154.80799999999999</v>
      </c>
      <c r="S156" s="4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F156" s="39"/>
      <c r="AG156" s="39"/>
      <c r="AH156" s="39"/>
      <c r="AI156" s="39"/>
      <c r="AJ156" s="39"/>
      <c r="AK156" s="39"/>
      <c r="AL156" s="39"/>
      <c r="AM156" s="39"/>
      <c r="AN156" s="39"/>
      <c r="AO156" s="39"/>
      <c r="AP156" s="39"/>
      <c r="AQ156" s="39"/>
      <c r="AR156" s="39"/>
      <c r="AS156" s="39"/>
      <c r="AT156" s="39"/>
      <c r="AU156" s="39"/>
      <c r="AV156" s="39"/>
      <c r="AW156" s="39"/>
      <c r="AX156" s="31"/>
      <c r="AY156" s="31"/>
      <c r="AZ156" s="31"/>
    </row>
    <row r="157" spans="1:53" ht="15" hidden="1" outlineLevel="1" x14ac:dyDescent="0.25">
      <c r="A157" s="23" t="str">
        <f t="shared" si="39"/>
        <v>2</v>
      </c>
      <c r="C157" s="33"/>
      <c r="D157" s="33" t="s">
        <v>81</v>
      </c>
      <c r="L157" s="34" t="s">
        <v>82</v>
      </c>
      <c r="M157" s="50" t="s">
        <v>83</v>
      </c>
      <c r="N157" s="48" t="s">
        <v>20</v>
      </c>
      <c r="O157" s="49"/>
      <c r="P157" s="49">
        <v>86.8</v>
      </c>
      <c r="Q157" s="49"/>
      <c r="R157" s="45">
        <v>-86.8</v>
      </c>
      <c r="S157" s="49">
        <v>100</v>
      </c>
      <c r="T157" s="39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F157" s="39"/>
      <c r="AG157" s="39"/>
      <c r="AH157" s="39"/>
      <c r="AI157" s="39"/>
      <c r="AJ157" s="39"/>
      <c r="AK157" s="39"/>
      <c r="AL157" s="39"/>
      <c r="AM157" s="39"/>
      <c r="AN157" s="39"/>
      <c r="AO157" s="39"/>
      <c r="AP157" s="39"/>
      <c r="AQ157" s="39"/>
      <c r="AR157" s="39"/>
      <c r="AS157" s="39"/>
      <c r="AT157" s="39"/>
      <c r="AU157" s="39"/>
      <c r="AV157" s="39"/>
      <c r="AW157" s="39"/>
      <c r="AX157" s="31"/>
      <c r="AY157" s="31"/>
      <c r="AZ157" s="31"/>
    </row>
    <row r="158" spans="1:53" ht="22.5" hidden="1" outlineLevel="1" x14ac:dyDescent="0.25">
      <c r="A158" s="23" t="str">
        <f t="shared" si="39"/>
        <v>2</v>
      </c>
      <c r="C158" s="33"/>
      <c r="D158" s="33" t="s">
        <v>84</v>
      </c>
      <c r="L158" s="34" t="s">
        <v>55</v>
      </c>
      <c r="M158" s="43" t="s">
        <v>85</v>
      </c>
      <c r="N158" s="44" t="s">
        <v>20</v>
      </c>
      <c r="O158" s="49"/>
      <c r="P158" s="49"/>
      <c r="Q158" s="49"/>
      <c r="R158" s="45">
        <v>0</v>
      </c>
      <c r="S158" s="4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F158" s="39"/>
      <c r="AG158" s="39"/>
      <c r="AH158" s="39"/>
      <c r="AI158" s="39"/>
      <c r="AJ158" s="39"/>
      <c r="AK158" s="39"/>
      <c r="AL158" s="39"/>
      <c r="AM158" s="39"/>
      <c r="AN158" s="39"/>
      <c r="AO158" s="39"/>
      <c r="AP158" s="39"/>
      <c r="AQ158" s="39"/>
      <c r="AR158" s="39"/>
      <c r="AS158" s="39"/>
      <c r="AT158" s="39"/>
      <c r="AU158" s="39"/>
      <c r="AV158" s="39"/>
      <c r="AW158" s="39"/>
      <c r="AX158" s="31"/>
      <c r="AY158" s="31"/>
      <c r="AZ158" s="31"/>
    </row>
    <row r="159" spans="1:53" ht="56.25" hidden="1" outlineLevel="1" x14ac:dyDescent="0.25">
      <c r="A159" s="23" t="str">
        <f t="shared" si="39"/>
        <v>2</v>
      </c>
      <c r="C159" s="33"/>
      <c r="D159" s="33" t="s">
        <v>86</v>
      </c>
      <c r="L159" s="34" t="s">
        <v>87</v>
      </c>
      <c r="M159" s="43" t="s">
        <v>88</v>
      </c>
      <c r="N159" s="48" t="s">
        <v>20</v>
      </c>
      <c r="O159" s="51">
        <v>0</v>
      </c>
      <c r="P159" s="51">
        <v>674.18954999999994</v>
      </c>
      <c r="Q159" s="51">
        <v>0</v>
      </c>
      <c r="R159" s="45">
        <v>-674.18954999999994</v>
      </c>
      <c r="S159" s="51">
        <v>1733.02</v>
      </c>
      <c r="T159" s="39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F159" s="39"/>
      <c r="AG159" s="39"/>
      <c r="AH159" s="39"/>
      <c r="AI159" s="39"/>
      <c r="AJ159" s="39"/>
      <c r="AK159" s="39"/>
      <c r="AL159" s="39"/>
      <c r="AM159" s="39"/>
      <c r="AN159" s="39"/>
      <c r="AO159" s="39"/>
      <c r="AP159" s="39"/>
      <c r="AQ159" s="39"/>
      <c r="AR159" s="39"/>
      <c r="AS159" s="39"/>
      <c r="AT159" s="39"/>
      <c r="AU159" s="39"/>
      <c r="AV159" s="39"/>
      <c r="AW159" s="39"/>
      <c r="AX159" s="31" t="s">
        <v>469</v>
      </c>
      <c r="AY159" s="31"/>
      <c r="AZ159" s="31"/>
    </row>
    <row r="160" spans="1:53" ht="15" hidden="1" outlineLevel="1" x14ac:dyDescent="0.25">
      <c r="A160" s="23" t="str">
        <f t="shared" si="39"/>
        <v>2</v>
      </c>
      <c r="B160" s="52" t="s">
        <v>90</v>
      </c>
      <c r="C160" s="33"/>
      <c r="D160" s="33" t="s">
        <v>91</v>
      </c>
      <c r="L160" s="34" t="s">
        <v>92</v>
      </c>
      <c r="M160" s="47" t="s">
        <v>93</v>
      </c>
      <c r="N160" s="44" t="s">
        <v>20</v>
      </c>
      <c r="O160" s="49">
        <v>0</v>
      </c>
      <c r="P160" s="49">
        <v>543.29454999999996</v>
      </c>
      <c r="Q160" s="49"/>
      <c r="R160" s="45">
        <v>-543.29454999999996</v>
      </c>
      <c r="S160" s="49">
        <v>1733.02</v>
      </c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F160" s="39"/>
      <c r="AG160" s="39"/>
      <c r="AH160" s="39"/>
      <c r="AI160" s="39"/>
      <c r="AJ160" s="39"/>
      <c r="AK160" s="39"/>
      <c r="AL160" s="39"/>
      <c r="AM160" s="39"/>
      <c r="AN160" s="39"/>
      <c r="AO160" s="39"/>
      <c r="AP160" s="39"/>
      <c r="AQ160" s="39"/>
      <c r="AR160" s="39"/>
      <c r="AS160" s="39"/>
      <c r="AT160" s="39"/>
      <c r="AU160" s="39"/>
      <c r="AV160" s="39"/>
      <c r="AW160" s="39"/>
      <c r="AX160" s="31"/>
      <c r="AY160" s="31"/>
      <c r="AZ160" s="31"/>
    </row>
    <row r="161" spans="1:52" ht="30" hidden="1" outlineLevel="1" x14ac:dyDescent="0.25">
      <c r="A161" s="23" t="str">
        <f t="shared" si="39"/>
        <v>2</v>
      </c>
      <c r="B161" s="52" t="s">
        <v>94</v>
      </c>
      <c r="C161" s="33"/>
      <c r="D161" s="33" t="s">
        <v>95</v>
      </c>
      <c r="L161" s="34" t="s">
        <v>96</v>
      </c>
      <c r="M161" s="47" t="s">
        <v>97</v>
      </c>
      <c r="N161" s="48" t="s">
        <v>20</v>
      </c>
      <c r="O161" s="49">
        <v>0</v>
      </c>
      <c r="P161" s="49">
        <v>130.89500000000001</v>
      </c>
      <c r="Q161" s="49">
        <v>0</v>
      </c>
      <c r="R161" s="45">
        <v>-130.89500000000001</v>
      </c>
      <c r="S161" s="49">
        <v>0</v>
      </c>
      <c r="T161" s="3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F161" s="39"/>
      <c r="AG161" s="39"/>
      <c r="AH161" s="39"/>
      <c r="AI161" s="39"/>
      <c r="AJ161" s="39"/>
      <c r="AK161" s="39"/>
      <c r="AL161" s="39"/>
      <c r="AM161" s="39"/>
      <c r="AN161" s="39"/>
      <c r="AO161" s="39"/>
      <c r="AP161" s="39"/>
      <c r="AQ161" s="39"/>
      <c r="AR161" s="39"/>
      <c r="AS161" s="39"/>
      <c r="AT161" s="39"/>
      <c r="AU161" s="39"/>
      <c r="AV161" s="39"/>
      <c r="AW161" s="39"/>
      <c r="AX161" s="31"/>
      <c r="AY161" s="31"/>
      <c r="AZ161" s="31"/>
    </row>
    <row r="162" spans="1:52" ht="11.25" hidden="1" outlineLevel="1" x14ac:dyDescent="0.25">
      <c r="A162" s="23" t="str">
        <f t="shared" si="39"/>
        <v>2</v>
      </c>
      <c r="C162" s="33"/>
      <c r="D162" s="33" t="s">
        <v>98</v>
      </c>
      <c r="L162" s="34" t="s">
        <v>99</v>
      </c>
      <c r="M162" s="43" t="s">
        <v>100</v>
      </c>
      <c r="N162" s="44" t="s">
        <v>20</v>
      </c>
      <c r="O162" s="49"/>
      <c r="P162" s="49"/>
      <c r="Q162" s="49"/>
      <c r="R162" s="45">
        <v>0</v>
      </c>
      <c r="S162" s="4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F162" s="39"/>
      <c r="AG162" s="39"/>
      <c r="AH162" s="39"/>
      <c r="AI162" s="39"/>
      <c r="AJ162" s="39"/>
      <c r="AK162" s="39"/>
      <c r="AL162" s="39"/>
      <c r="AM162" s="39"/>
      <c r="AN162" s="39"/>
      <c r="AO162" s="39"/>
      <c r="AP162" s="39"/>
      <c r="AQ162" s="39"/>
      <c r="AR162" s="39"/>
      <c r="AS162" s="39"/>
      <c r="AT162" s="39"/>
      <c r="AU162" s="39"/>
      <c r="AV162" s="39"/>
      <c r="AW162" s="39"/>
      <c r="AX162" s="31"/>
      <c r="AY162" s="31"/>
      <c r="AZ162" s="31"/>
    </row>
    <row r="163" spans="1:52" ht="15" hidden="1" outlineLevel="1" x14ac:dyDescent="0.25">
      <c r="A163" s="23" t="str">
        <f t="shared" si="39"/>
        <v>2</v>
      </c>
      <c r="C163" s="33"/>
      <c r="D163" s="33" t="s">
        <v>101</v>
      </c>
      <c r="L163" s="34" t="s">
        <v>102</v>
      </c>
      <c r="M163" s="53" t="s">
        <v>103</v>
      </c>
      <c r="N163" s="36" t="s">
        <v>20</v>
      </c>
      <c r="O163" s="51">
        <v>3772.03</v>
      </c>
      <c r="P163" s="51">
        <v>504.78100000000001</v>
      </c>
      <c r="Q163" s="51">
        <v>3765.1591617859945</v>
      </c>
      <c r="R163" s="45">
        <v>3260.3781617859945</v>
      </c>
      <c r="S163" s="51">
        <v>310</v>
      </c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F163" s="39"/>
      <c r="AG163" s="39"/>
      <c r="AH163" s="39"/>
      <c r="AI163" s="39"/>
      <c r="AJ163" s="39"/>
      <c r="AK163" s="39"/>
      <c r="AL163" s="39"/>
      <c r="AM163" s="39"/>
      <c r="AN163" s="39"/>
      <c r="AO163" s="39"/>
      <c r="AP163" s="39"/>
      <c r="AQ163" s="39"/>
      <c r="AR163" s="39"/>
      <c r="AS163" s="39"/>
      <c r="AT163" s="39"/>
      <c r="AU163" s="39"/>
      <c r="AV163" s="39"/>
      <c r="AW163" s="39"/>
      <c r="AX163" s="31"/>
      <c r="AY163" s="31"/>
      <c r="AZ163" s="31"/>
    </row>
    <row r="164" spans="1:52" ht="11.25" hidden="1" outlineLevel="1" x14ac:dyDescent="0.25">
      <c r="A164" s="23" t="str">
        <f t="shared" si="39"/>
        <v>2</v>
      </c>
      <c r="C164" s="33"/>
      <c r="D164" s="33" t="s">
        <v>104</v>
      </c>
      <c r="L164" s="34" t="s">
        <v>105</v>
      </c>
      <c r="M164" s="50" t="s">
        <v>106</v>
      </c>
      <c r="N164" s="36" t="s">
        <v>20</v>
      </c>
      <c r="O164" s="49"/>
      <c r="P164" s="49"/>
      <c r="Q164" s="49"/>
      <c r="R164" s="45">
        <v>0</v>
      </c>
      <c r="S164" s="4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F164" s="39"/>
      <c r="AG164" s="39"/>
      <c r="AH164" s="39"/>
      <c r="AI164" s="39"/>
      <c r="AJ164" s="39"/>
      <c r="AK164" s="39"/>
      <c r="AL164" s="39"/>
      <c r="AM164" s="39"/>
      <c r="AN164" s="39"/>
      <c r="AO164" s="39"/>
      <c r="AP164" s="39"/>
      <c r="AQ164" s="39"/>
      <c r="AR164" s="39"/>
      <c r="AS164" s="39"/>
      <c r="AT164" s="39"/>
      <c r="AU164" s="39"/>
      <c r="AV164" s="39"/>
      <c r="AW164" s="39"/>
      <c r="AX164" s="31"/>
      <c r="AY164" s="31"/>
      <c r="AZ164" s="31"/>
    </row>
    <row r="165" spans="1:52" ht="22.5" hidden="1" outlineLevel="1" x14ac:dyDescent="0.25">
      <c r="A165" s="23" t="str">
        <f t="shared" si="39"/>
        <v>2</v>
      </c>
      <c r="C165" s="33"/>
      <c r="D165" s="33" t="s">
        <v>107</v>
      </c>
      <c r="L165" s="34" t="s">
        <v>108</v>
      </c>
      <c r="M165" s="50" t="s">
        <v>109</v>
      </c>
      <c r="N165" s="36" t="s">
        <v>20</v>
      </c>
      <c r="O165" s="49"/>
      <c r="P165" s="49"/>
      <c r="Q165" s="49"/>
      <c r="R165" s="45">
        <v>0</v>
      </c>
      <c r="S165" s="4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F165" s="39"/>
      <c r="AG165" s="39"/>
      <c r="AH165" s="39"/>
      <c r="AI165" s="39"/>
      <c r="AJ165" s="39"/>
      <c r="AK165" s="39"/>
      <c r="AL165" s="39"/>
      <c r="AM165" s="39"/>
      <c r="AN165" s="39"/>
      <c r="AO165" s="39"/>
      <c r="AP165" s="39"/>
      <c r="AQ165" s="39"/>
      <c r="AR165" s="39"/>
      <c r="AS165" s="39"/>
      <c r="AT165" s="39"/>
      <c r="AU165" s="39"/>
      <c r="AV165" s="39"/>
      <c r="AW165" s="39"/>
      <c r="AX165" s="31"/>
      <c r="AY165" s="31"/>
      <c r="AZ165" s="31"/>
    </row>
    <row r="166" spans="1:52" ht="22.5" hidden="1" outlineLevel="1" x14ac:dyDescent="0.25">
      <c r="A166" s="23" t="str">
        <f t="shared" si="39"/>
        <v>2</v>
      </c>
      <c r="C166" s="33"/>
      <c r="D166" s="33" t="s">
        <v>110</v>
      </c>
      <c r="L166" s="34" t="s">
        <v>111</v>
      </c>
      <c r="M166" s="54" t="s">
        <v>112</v>
      </c>
      <c r="N166" s="36" t="s">
        <v>20</v>
      </c>
      <c r="O166" s="49"/>
      <c r="P166" s="49"/>
      <c r="Q166" s="49"/>
      <c r="R166" s="45">
        <v>0</v>
      </c>
      <c r="S166" s="4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F166" s="39"/>
      <c r="AG166" s="39"/>
      <c r="AH166" s="39"/>
      <c r="AI166" s="39"/>
      <c r="AJ166" s="39"/>
      <c r="AK166" s="39"/>
      <c r="AL166" s="39"/>
      <c r="AM166" s="39"/>
      <c r="AN166" s="39"/>
      <c r="AO166" s="39"/>
      <c r="AP166" s="39"/>
      <c r="AQ166" s="39"/>
      <c r="AR166" s="39"/>
      <c r="AS166" s="39"/>
      <c r="AT166" s="39"/>
      <c r="AU166" s="39"/>
      <c r="AV166" s="39"/>
      <c r="AW166" s="39"/>
      <c r="AX166" s="31"/>
      <c r="AY166" s="31"/>
      <c r="AZ166" s="31"/>
    </row>
    <row r="167" spans="1:52" ht="22.5" hidden="1" outlineLevel="1" x14ac:dyDescent="0.25">
      <c r="A167" s="23" t="str">
        <f t="shared" si="39"/>
        <v>2</v>
      </c>
      <c r="C167" s="33"/>
      <c r="D167" s="33" t="s">
        <v>113</v>
      </c>
      <c r="L167" s="34" t="s">
        <v>114</v>
      </c>
      <c r="M167" s="54" t="s">
        <v>115</v>
      </c>
      <c r="N167" s="36" t="s">
        <v>20</v>
      </c>
      <c r="O167" s="49"/>
      <c r="P167" s="49">
        <v>334.584</v>
      </c>
      <c r="Q167" s="49"/>
      <c r="R167" s="45">
        <v>-334.584</v>
      </c>
      <c r="S167" s="4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F167" s="39"/>
      <c r="AG167" s="39"/>
      <c r="AH167" s="39"/>
      <c r="AI167" s="39"/>
      <c r="AJ167" s="39"/>
      <c r="AK167" s="39"/>
      <c r="AL167" s="39"/>
      <c r="AM167" s="39"/>
      <c r="AN167" s="39"/>
      <c r="AO167" s="39"/>
      <c r="AP167" s="39"/>
      <c r="AQ167" s="39"/>
      <c r="AR167" s="39"/>
      <c r="AS167" s="39"/>
      <c r="AT167" s="39"/>
      <c r="AU167" s="39"/>
      <c r="AV167" s="39"/>
      <c r="AW167" s="39"/>
      <c r="AX167" s="31"/>
      <c r="AY167" s="31"/>
      <c r="AZ167" s="31"/>
    </row>
    <row r="168" spans="1:52" ht="56.25" hidden="1" outlineLevel="1" x14ac:dyDescent="0.25">
      <c r="A168" s="23" t="str">
        <f t="shared" si="39"/>
        <v>2</v>
      </c>
      <c r="C168" s="33"/>
      <c r="D168" s="33" t="s">
        <v>116</v>
      </c>
      <c r="L168" s="34" t="s">
        <v>117</v>
      </c>
      <c r="M168" s="50" t="s">
        <v>118</v>
      </c>
      <c r="N168" s="36" t="s">
        <v>20</v>
      </c>
      <c r="O168" s="49"/>
      <c r="P168" s="49">
        <v>170.197</v>
      </c>
      <c r="Q168" s="49"/>
      <c r="R168" s="45">
        <v>-170.197</v>
      </c>
      <c r="S168" s="49">
        <v>160</v>
      </c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F168" s="39"/>
      <c r="AG168" s="39"/>
      <c r="AH168" s="39"/>
      <c r="AI168" s="39"/>
      <c r="AJ168" s="39"/>
      <c r="AK168" s="39"/>
      <c r="AL168" s="39"/>
      <c r="AM168" s="39"/>
      <c r="AN168" s="39"/>
      <c r="AO168" s="39"/>
      <c r="AP168" s="39"/>
      <c r="AQ168" s="39"/>
      <c r="AR168" s="39"/>
      <c r="AS168" s="39"/>
      <c r="AT168" s="39"/>
      <c r="AU168" s="39"/>
      <c r="AV168" s="39"/>
      <c r="AW168" s="39"/>
      <c r="AX168" s="31" t="s">
        <v>470</v>
      </c>
      <c r="AY168" s="31"/>
      <c r="AZ168" s="31"/>
    </row>
    <row r="169" spans="1:52" ht="11.25" hidden="1" outlineLevel="1" x14ac:dyDescent="0.25">
      <c r="A169" s="23" t="str">
        <f t="shared" si="39"/>
        <v>2</v>
      </c>
      <c r="C169" s="33"/>
      <c r="D169" s="33" t="s">
        <v>120</v>
      </c>
      <c r="L169" s="34" t="s">
        <v>121</v>
      </c>
      <c r="M169" s="50" t="s">
        <v>122</v>
      </c>
      <c r="N169" s="36" t="s">
        <v>20</v>
      </c>
      <c r="O169" s="49"/>
      <c r="P169" s="49"/>
      <c r="Q169" s="49"/>
      <c r="R169" s="45">
        <v>0</v>
      </c>
      <c r="S169" s="4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F169" s="39"/>
      <c r="AG169" s="39"/>
      <c r="AH169" s="39"/>
      <c r="AI169" s="39"/>
      <c r="AJ169" s="39"/>
      <c r="AK169" s="39"/>
      <c r="AL169" s="39"/>
      <c r="AM169" s="39"/>
      <c r="AN169" s="39"/>
      <c r="AO169" s="39"/>
      <c r="AP169" s="39"/>
      <c r="AQ169" s="39"/>
      <c r="AR169" s="39"/>
      <c r="AS169" s="39"/>
      <c r="AT169" s="39"/>
      <c r="AU169" s="39"/>
      <c r="AV169" s="39"/>
      <c r="AW169" s="39"/>
      <c r="AX169" s="31"/>
      <c r="AY169" s="31"/>
      <c r="AZ169" s="31"/>
    </row>
    <row r="170" spans="1:52" ht="11.25" hidden="1" outlineLevel="1" x14ac:dyDescent="0.25">
      <c r="A170" s="23" t="str">
        <f t="shared" si="39"/>
        <v>2</v>
      </c>
      <c r="C170" s="33"/>
      <c r="D170" s="33" t="s">
        <v>123</v>
      </c>
      <c r="L170" s="34" t="s">
        <v>124</v>
      </c>
      <c r="M170" s="50" t="s">
        <v>125</v>
      </c>
      <c r="N170" s="36" t="s">
        <v>20</v>
      </c>
      <c r="O170" s="49">
        <v>3772.03</v>
      </c>
      <c r="P170" s="49"/>
      <c r="Q170" s="49">
        <v>3765.1591617859945</v>
      </c>
      <c r="R170" s="45">
        <v>3765.1591617859945</v>
      </c>
      <c r="S170" s="49">
        <v>150</v>
      </c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F170" s="39"/>
      <c r="AG170" s="39"/>
      <c r="AH170" s="39"/>
      <c r="AI170" s="39"/>
      <c r="AJ170" s="39"/>
      <c r="AK170" s="39"/>
      <c r="AL170" s="39"/>
      <c r="AM170" s="39"/>
      <c r="AN170" s="39"/>
      <c r="AO170" s="39"/>
      <c r="AP170" s="39"/>
      <c r="AQ170" s="39"/>
      <c r="AR170" s="39"/>
      <c r="AS170" s="39"/>
      <c r="AT170" s="39"/>
      <c r="AU170" s="39"/>
      <c r="AV170" s="39"/>
      <c r="AW170" s="39"/>
      <c r="AX170" s="31"/>
      <c r="AY170" s="31"/>
      <c r="AZ170" s="31"/>
    </row>
    <row r="171" spans="1:52" s="55" customFormat="1" ht="11.25" hidden="1" outlineLevel="1" x14ac:dyDescent="0.25">
      <c r="A171" s="23" t="str">
        <f t="shared" si="39"/>
        <v>2</v>
      </c>
      <c r="C171" s="33"/>
      <c r="D171" s="33" t="s">
        <v>126</v>
      </c>
      <c r="L171" s="56" t="s">
        <v>5</v>
      </c>
      <c r="M171" s="57" t="s">
        <v>127</v>
      </c>
      <c r="N171" s="58" t="s">
        <v>20</v>
      </c>
      <c r="O171" s="59">
        <v>0</v>
      </c>
      <c r="P171" s="59">
        <v>1440.181</v>
      </c>
      <c r="Q171" s="59">
        <v>0</v>
      </c>
      <c r="R171" s="29">
        <v>-1440.181</v>
      </c>
      <c r="S171" s="59">
        <v>1290.2</v>
      </c>
      <c r="T171" s="41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F171" s="41"/>
      <c r="AG171" s="41"/>
      <c r="AH171" s="41"/>
      <c r="AI171" s="41"/>
      <c r="AJ171" s="41"/>
      <c r="AK171" s="41"/>
      <c r="AL171" s="41"/>
      <c r="AM171" s="41"/>
      <c r="AN171" s="41"/>
      <c r="AO171" s="41"/>
      <c r="AP171" s="41"/>
      <c r="AQ171" s="41"/>
      <c r="AR171" s="41"/>
      <c r="AS171" s="41"/>
      <c r="AT171" s="41"/>
      <c r="AU171" s="41"/>
      <c r="AV171" s="41"/>
      <c r="AW171" s="41"/>
      <c r="AX171" s="42"/>
      <c r="AY171" s="42"/>
      <c r="AZ171" s="42"/>
    </row>
    <row r="172" spans="1:52" ht="22.5" hidden="1" outlineLevel="1" x14ac:dyDescent="0.25">
      <c r="A172" s="23" t="str">
        <f t="shared" si="39"/>
        <v>2</v>
      </c>
      <c r="C172" s="33"/>
      <c r="D172" s="33" t="s">
        <v>128</v>
      </c>
      <c r="L172" s="34" t="s">
        <v>11</v>
      </c>
      <c r="M172" s="43" t="s">
        <v>129</v>
      </c>
      <c r="N172" s="36" t="s">
        <v>20</v>
      </c>
      <c r="O172" s="49"/>
      <c r="P172" s="49">
        <v>762.50800000000004</v>
      </c>
      <c r="Q172" s="49"/>
      <c r="R172" s="45">
        <v>-762.50800000000004</v>
      </c>
      <c r="S172" s="49">
        <v>687.11</v>
      </c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F172" s="39"/>
      <c r="AG172" s="39"/>
      <c r="AH172" s="39"/>
      <c r="AI172" s="39"/>
      <c r="AJ172" s="39"/>
      <c r="AK172" s="39"/>
      <c r="AL172" s="39"/>
      <c r="AM172" s="39"/>
      <c r="AN172" s="39"/>
      <c r="AO172" s="39"/>
      <c r="AP172" s="39"/>
      <c r="AQ172" s="39"/>
      <c r="AR172" s="39"/>
      <c r="AS172" s="39"/>
      <c r="AT172" s="39"/>
      <c r="AU172" s="39"/>
      <c r="AV172" s="39"/>
      <c r="AW172" s="39"/>
      <c r="AX172" s="31"/>
      <c r="AY172" s="31"/>
      <c r="AZ172" s="31"/>
    </row>
    <row r="173" spans="1:52" ht="45" hidden="1" outlineLevel="1" x14ac:dyDescent="0.25">
      <c r="A173" s="23" t="str">
        <f t="shared" si="39"/>
        <v>2</v>
      </c>
      <c r="C173" s="33"/>
      <c r="D173" s="33" t="s">
        <v>130</v>
      </c>
      <c r="L173" s="34" t="s">
        <v>12</v>
      </c>
      <c r="M173" s="53" t="s">
        <v>131</v>
      </c>
      <c r="N173" s="36" t="s">
        <v>20</v>
      </c>
      <c r="O173" s="49"/>
      <c r="P173" s="49"/>
      <c r="Q173" s="49"/>
      <c r="R173" s="45">
        <v>0</v>
      </c>
      <c r="S173" s="4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F173" s="39"/>
      <c r="AG173" s="39"/>
      <c r="AH173" s="39"/>
      <c r="AI173" s="39"/>
      <c r="AJ173" s="39"/>
      <c r="AK173" s="39"/>
      <c r="AL173" s="39"/>
      <c r="AM173" s="39"/>
      <c r="AN173" s="39"/>
      <c r="AO173" s="39"/>
      <c r="AP173" s="39"/>
      <c r="AQ173" s="39"/>
      <c r="AR173" s="39"/>
      <c r="AS173" s="39"/>
      <c r="AT173" s="39"/>
      <c r="AU173" s="39"/>
      <c r="AV173" s="39"/>
      <c r="AW173" s="39"/>
      <c r="AX173" s="31"/>
      <c r="AY173" s="31"/>
      <c r="AZ173" s="31"/>
    </row>
    <row r="174" spans="1:52" ht="30" hidden="1" outlineLevel="1" x14ac:dyDescent="0.25">
      <c r="A174" s="23" t="str">
        <f t="shared" si="39"/>
        <v>2</v>
      </c>
      <c r="C174" s="33"/>
      <c r="D174" s="33" t="s">
        <v>132</v>
      </c>
      <c r="L174" s="34" t="s">
        <v>133</v>
      </c>
      <c r="M174" s="53" t="s">
        <v>134</v>
      </c>
      <c r="N174" s="36" t="s">
        <v>20</v>
      </c>
      <c r="O174" s="49">
        <v>0</v>
      </c>
      <c r="P174" s="49">
        <v>677.673</v>
      </c>
      <c r="Q174" s="49"/>
      <c r="R174" s="45">
        <v>-677.673</v>
      </c>
      <c r="S174" s="49">
        <v>603.09</v>
      </c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F174" s="39"/>
      <c r="AG174" s="39"/>
      <c r="AH174" s="39"/>
      <c r="AI174" s="39"/>
      <c r="AJ174" s="39"/>
      <c r="AK174" s="39"/>
      <c r="AL174" s="39"/>
      <c r="AM174" s="39"/>
      <c r="AN174" s="39"/>
      <c r="AO174" s="39"/>
      <c r="AP174" s="39"/>
      <c r="AQ174" s="39"/>
      <c r="AR174" s="39"/>
      <c r="AS174" s="39"/>
      <c r="AT174" s="39"/>
      <c r="AU174" s="39"/>
      <c r="AV174" s="39"/>
      <c r="AW174" s="39"/>
      <c r="AX174" s="31"/>
      <c r="AY174" s="31"/>
      <c r="AZ174" s="31"/>
    </row>
    <row r="175" spans="1:52" ht="15" hidden="1" outlineLevel="1" x14ac:dyDescent="0.25">
      <c r="A175" s="23" t="str">
        <f t="shared" si="39"/>
        <v>2</v>
      </c>
      <c r="B175" s="60" t="s">
        <v>135</v>
      </c>
      <c r="C175" s="33"/>
      <c r="D175" s="33" t="s">
        <v>136</v>
      </c>
      <c r="L175" s="34" t="s">
        <v>137</v>
      </c>
      <c r="M175" s="47" t="s">
        <v>138</v>
      </c>
      <c r="N175" s="36" t="s">
        <v>20</v>
      </c>
      <c r="O175" s="49">
        <v>0</v>
      </c>
      <c r="P175" s="49">
        <v>546.101</v>
      </c>
      <c r="Q175" s="49"/>
      <c r="R175" s="45">
        <v>-546.101</v>
      </c>
      <c r="S175" s="49">
        <v>603.09</v>
      </c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F175" s="39"/>
      <c r="AG175" s="39"/>
      <c r="AH175" s="39"/>
      <c r="AI175" s="39"/>
      <c r="AJ175" s="39"/>
      <c r="AK175" s="39"/>
      <c r="AL175" s="39"/>
      <c r="AM175" s="39"/>
      <c r="AN175" s="39"/>
      <c r="AO175" s="39"/>
      <c r="AP175" s="39"/>
      <c r="AQ175" s="39"/>
      <c r="AR175" s="39"/>
      <c r="AS175" s="39"/>
      <c r="AT175" s="39"/>
      <c r="AU175" s="39"/>
      <c r="AV175" s="39"/>
      <c r="AW175" s="39"/>
      <c r="AX175" s="31"/>
      <c r="AY175" s="31"/>
      <c r="AZ175" s="31"/>
    </row>
    <row r="176" spans="1:52" ht="30" hidden="1" outlineLevel="1" x14ac:dyDescent="0.25">
      <c r="A176" s="23" t="str">
        <f t="shared" si="39"/>
        <v>2</v>
      </c>
      <c r="B176" s="60" t="s">
        <v>139</v>
      </c>
      <c r="C176" s="33"/>
      <c r="D176" s="33" t="s">
        <v>140</v>
      </c>
      <c r="L176" s="34" t="s">
        <v>141</v>
      </c>
      <c r="M176" s="47" t="s">
        <v>142</v>
      </c>
      <c r="N176" s="36" t="s">
        <v>20</v>
      </c>
      <c r="O176" s="49">
        <v>0</v>
      </c>
      <c r="P176" s="49">
        <v>130.89500000000001</v>
      </c>
      <c r="Q176" s="49">
        <v>0</v>
      </c>
      <c r="R176" s="45">
        <v>-130.89500000000001</v>
      </c>
      <c r="S176" s="49">
        <v>0</v>
      </c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F176" s="39"/>
      <c r="AG176" s="39"/>
      <c r="AH176" s="39"/>
      <c r="AI176" s="39"/>
      <c r="AJ176" s="39"/>
      <c r="AK176" s="39"/>
      <c r="AL176" s="39"/>
      <c r="AM176" s="39"/>
      <c r="AN176" s="39"/>
      <c r="AO176" s="39"/>
      <c r="AP176" s="39"/>
      <c r="AQ176" s="39"/>
      <c r="AR176" s="39"/>
      <c r="AS176" s="39"/>
      <c r="AT176" s="39"/>
      <c r="AU176" s="39"/>
      <c r="AV176" s="39"/>
      <c r="AW176" s="39"/>
      <c r="AX176" s="31"/>
      <c r="AY176" s="31"/>
      <c r="AZ176" s="31"/>
    </row>
    <row r="177" spans="1:52" s="55" customFormat="1" ht="56.25" hidden="1" outlineLevel="1" x14ac:dyDescent="0.25">
      <c r="A177" s="23" t="str">
        <f t="shared" si="39"/>
        <v>2</v>
      </c>
      <c r="C177" s="33"/>
      <c r="D177" s="33" t="s">
        <v>143</v>
      </c>
      <c r="L177" s="56" t="s">
        <v>6</v>
      </c>
      <c r="M177" s="57" t="s">
        <v>18</v>
      </c>
      <c r="N177" s="58" t="s">
        <v>20</v>
      </c>
      <c r="O177" s="59">
        <v>0</v>
      </c>
      <c r="P177" s="59">
        <v>667.24799999999993</v>
      </c>
      <c r="Q177" s="59">
        <v>0</v>
      </c>
      <c r="R177" s="29">
        <v>-667.24799999999993</v>
      </c>
      <c r="S177" s="59">
        <v>558.89</v>
      </c>
      <c r="T177" s="41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F177" s="41"/>
      <c r="AG177" s="41"/>
      <c r="AH177" s="41"/>
      <c r="AI177" s="41"/>
      <c r="AJ177" s="41"/>
      <c r="AK177" s="41"/>
      <c r="AL177" s="41"/>
      <c r="AM177" s="41"/>
      <c r="AN177" s="41"/>
      <c r="AO177" s="41"/>
      <c r="AP177" s="41"/>
      <c r="AQ177" s="41"/>
      <c r="AR177" s="41"/>
      <c r="AS177" s="41"/>
      <c r="AT177" s="41"/>
      <c r="AU177" s="41"/>
      <c r="AV177" s="41"/>
      <c r="AW177" s="41"/>
      <c r="AX177" s="42" t="s">
        <v>144</v>
      </c>
      <c r="AY177" s="42"/>
      <c r="AZ177" s="42"/>
    </row>
    <row r="178" spans="1:52" ht="22.5" hidden="1" outlineLevel="1" x14ac:dyDescent="0.25">
      <c r="A178" s="23" t="str">
        <f t="shared" si="39"/>
        <v>2</v>
      </c>
      <c r="B178" s="1" t="s">
        <v>145</v>
      </c>
      <c r="C178" s="33"/>
      <c r="D178" s="33" t="s">
        <v>146</v>
      </c>
      <c r="L178" s="34" t="s">
        <v>147</v>
      </c>
      <c r="M178" s="43" t="s">
        <v>148</v>
      </c>
      <c r="N178" s="36" t="s">
        <v>20</v>
      </c>
      <c r="O178" s="51">
        <v>0</v>
      </c>
      <c r="P178" s="51">
        <v>45.948</v>
      </c>
      <c r="Q178" s="51">
        <v>0</v>
      </c>
      <c r="R178" s="45">
        <v>-45.948</v>
      </c>
      <c r="S178" s="51">
        <v>60</v>
      </c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F178" s="39"/>
      <c r="AG178" s="39"/>
      <c r="AH178" s="39"/>
      <c r="AI178" s="39"/>
      <c r="AJ178" s="39"/>
      <c r="AK178" s="39"/>
      <c r="AL178" s="39"/>
      <c r="AM178" s="39"/>
      <c r="AN178" s="39"/>
      <c r="AO178" s="39"/>
      <c r="AP178" s="39"/>
      <c r="AQ178" s="39"/>
      <c r="AR178" s="39"/>
      <c r="AS178" s="39"/>
      <c r="AT178" s="39"/>
      <c r="AU178" s="39"/>
      <c r="AV178" s="39"/>
      <c r="AW178" s="39"/>
      <c r="AX178" s="31"/>
      <c r="AY178" s="31"/>
      <c r="AZ178" s="31"/>
    </row>
    <row r="179" spans="1:52" ht="15" hidden="1" outlineLevel="1" x14ac:dyDescent="0.25">
      <c r="A179" s="23" t="str">
        <f t="shared" si="39"/>
        <v>2</v>
      </c>
      <c r="B179" s="1" t="s">
        <v>149</v>
      </c>
      <c r="C179" s="33"/>
      <c r="D179" s="33" t="s">
        <v>150</v>
      </c>
      <c r="L179" s="34" t="s">
        <v>151</v>
      </c>
      <c r="M179" s="47" t="s">
        <v>152</v>
      </c>
      <c r="N179" s="36" t="s">
        <v>20</v>
      </c>
      <c r="O179" s="49">
        <v>0</v>
      </c>
      <c r="P179" s="49">
        <v>11.007999999999999</v>
      </c>
      <c r="Q179" s="49"/>
      <c r="R179" s="45">
        <v>-11.007999999999999</v>
      </c>
      <c r="S179" s="49">
        <v>0</v>
      </c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F179" s="39"/>
      <c r="AG179" s="39"/>
      <c r="AH179" s="39"/>
      <c r="AI179" s="39"/>
      <c r="AJ179" s="39"/>
      <c r="AK179" s="39"/>
      <c r="AL179" s="39"/>
      <c r="AM179" s="39"/>
      <c r="AN179" s="39"/>
      <c r="AO179" s="39"/>
      <c r="AP179" s="39"/>
      <c r="AQ179" s="39"/>
      <c r="AR179" s="39"/>
      <c r="AS179" s="39"/>
      <c r="AT179" s="39"/>
      <c r="AU179" s="39"/>
      <c r="AV179" s="39"/>
      <c r="AW179" s="39"/>
      <c r="AX179" s="31"/>
      <c r="AY179" s="31"/>
      <c r="AZ179" s="31"/>
    </row>
    <row r="180" spans="1:52" ht="15" hidden="1" outlineLevel="1" x14ac:dyDescent="0.25">
      <c r="A180" s="23" t="str">
        <f t="shared" si="39"/>
        <v>2</v>
      </c>
      <c r="B180" s="1" t="s">
        <v>153</v>
      </c>
      <c r="C180" s="33"/>
      <c r="D180" s="33" t="s">
        <v>154</v>
      </c>
      <c r="L180" s="34" t="s">
        <v>155</v>
      </c>
      <c r="M180" s="47" t="s">
        <v>156</v>
      </c>
      <c r="N180" s="36" t="s">
        <v>20</v>
      </c>
      <c r="O180" s="49">
        <v>0</v>
      </c>
      <c r="P180" s="49">
        <v>0.58499999999999996</v>
      </c>
      <c r="Q180" s="49"/>
      <c r="R180" s="45">
        <v>-0.58499999999999996</v>
      </c>
      <c r="S180" s="49">
        <v>0</v>
      </c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F180" s="39"/>
      <c r="AG180" s="39"/>
      <c r="AH180" s="39"/>
      <c r="AI180" s="39"/>
      <c r="AJ180" s="39"/>
      <c r="AK180" s="39"/>
      <c r="AL180" s="39"/>
      <c r="AM180" s="39"/>
      <c r="AN180" s="39"/>
      <c r="AO180" s="39"/>
      <c r="AP180" s="39"/>
      <c r="AQ180" s="39"/>
      <c r="AR180" s="39"/>
      <c r="AS180" s="39"/>
      <c r="AT180" s="39"/>
      <c r="AU180" s="39"/>
      <c r="AV180" s="39"/>
      <c r="AW180" s="39"/>
      <c r="AX180" s="31"/>
      <c r="AY180" s="31"/>
      <c r="AZ180" s="31"/>
    </row>
    <row r="181" spans="1:52" ht="15" hidden="1" outlineLevel="1" x14ac:dyDescent="0.25">
      <c r="A181" s="23" t="str">
        <f t="shared" si="39"/>
        <v>2</v>
      </c>
      <c r="B181" s="1" t="s">
        <v>157</v>
      </c>
      <c r="C181" s="33"/>
      <c r="D181" s="33" t="s">
        <v>158</v>
      </c>
      <c r="L181" s="34" t="s">
        <v>159</v>
      </c>
      <c r="M181" s="47" t="s">
        <v>160</v>
      </c>
      <c r="N181" s="36" t="s">
        <v>20</v>
      </c>
      <c r="O181" s="49">
        <v>0</v>
      </c>
      <c r="P181" s="49"/>
      <c r="Q181" s="49"/>
      <c r="R181" s="45">
        <v>0</v>
      </c>
      <c r="S181" s="49">
        <v>0</v>
      </c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F181" s="39"/>
      <c r="AG181" s="39"/>
      <c r="AH181" s="39"/>
      <c r="AI181" s="39"/>
      <c r="AJ181" s="39"/>
      <c r="AK181" s="39"/>
      <c r="AL181" s="39"/>
      <c r="AM181" s="39"/>
      <c r="AN181" s="39"/>
      <c r="AO181" s="39"/>
      <c r="AP181" s="39"/>
      <c r="AQ181" s="39"/>
      <c r="AR181" s="39"/>
      <c r="AS181" s="39"/>
      <c r="AT181" s="39"/>
      <c r="AU181" s="39"/>
      <c r="AV181" s="39"/>
      <c r="AW181" s="39"/>
      <c r="AX181" s="31"/>
      <c r="AY181" s="31"/>
      <c r="AZ181" s="31"/>
    </row>
    <row r="182" spans="1:52" ht="15" hidden="1" outlineLevel="1" x14ac:dyDescent="0.25">
      <c r="A182" s="23" t="str">
        <f t="shared" si="39"/>
        <v>2</v>
      </c>
      <c r="B182" s="1" t="s">
        <v>161</v>
      </c>
      <c r="C182" s="33"/>
      <c r="D182" s="33" t="s">
        <v>162</v>
      </c>
      <c r="L182" s="34" t="s">
        <v>163</v>
      </c>
      <c r="M182" s="47" t="s">
        <v>164</v>
      </c>
      <c r="N182" s="36" t="s">
        <v>20</v>
      </c>
      <c r="O182" s="49">
        <v>0</v>
      </c>
      <c r="P182" s="49">
        <v>1.8009999999999999</v>
      </c>
      <c r="Q182" s="49"/>
      <c r="R182" s="45">
        <v>-1.8009999999999999</v>
      </c>
      <c r="S182" s="49">
        <v>0</v>
      </c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F182" s="39"/>
      <c r="AG182" s="39"/>
      <c r="AH182" s="39"/>
      <c r="AI182" s="39"/>
      <c r="AJ182" s="39"/>
      <c r="AK182" s="39"/>
      <c r="AL182" s="39"/>
      <c r="AM182" s="39"/>
      <c r="AN182" s="39"/>
      <c r="AO182" s="39"/>
      <c r="AP182" s="39"/>
      <c r="AQ182" s="39"/>
      <c r="AR182" s="39"/>
      <c r="AS182" s="39"/>
      <c r="AT182" s="39"/>
      <c r="AU182" s="39"/>
      <c r="AV182" s="39"/>
      <c r="AW182" s="39"/>
      <c r="AX182" s="31"/>
      <c r="AY182" s="31"/>
      <c r="AZ182" s="31"/>
    </row>
    <row r="183" spans="1:52" ht="15" hidden="1" outlineLevel="1" x14ac:dyDescent="0.25">
      <c r="A183" s="23" t="str">
        <f t="shared" si="39"/>
        <v>2</v>
      </c>
      <c r="B183" s="1" t="s">
        <v>165</v>
      </c>
      <c r="C183" s="33"/>
      <c r="D183" s="33" t="s">
        <v>166</v>
      </c>
      <c r="L183" s="34" t="s">
        <v>167</v>
      </c>
      <c r="M183" s="47" t="s">
        <v>168</v>
      </c>
      <c r="N183" s="36" t="s">
        <v>20</v>
      </c>
      <c r="O183" s="49">
        <v>0</v>
      </c>
      <c r="P183" s="49"/>
      <c r="Q183" s="49"/>
      <c r="R183" s="45">
        <v>0</v>
      </c>
      <c r="S183" s="49">
        <v>0</v>
      </c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F183" s="39"/>
      <c r="AG183" s="39"/>
      <c r="AH183" s="39"/>
      <c r="AI183" s="39"/>
      <c r="AJ183" s="39"/>
      <c r="AK183" s="39"/>
      <c r="AL183" s="39"/>
      <c r="AM183" s="39"/>
      <c r="AN183" s="39"/>
      <c r="AO183" s="39"/>
      <c r="AP183" s="39"/>
      <c r="AQ183" s="39"/>
      <c r="AR183" s="39"/>
      <c r="AS183" s="39"/>
      <c r="AT183" s="39"/>
      <c r="AU183" s="39"/>
      <c r="AV183" s="39"/>
      <c r="AW183" s="39"/>
      <c r="AX183" s="31"/>
      <c r="AY183" s="31"/>
      <c r="AZ183" s="31"/>
    </row>
    <row r="184" spans="1:52" ht="15" hidden="1" outlineLevel="1" x14ac:dyDescent="0.25">
      <c r="A184" s="23" t="str">
        <f t="shared" si="39"/>
        <v>2</v>
      </c>
      <c r="B184" s="1" t="s">
        <v>169</v>
      </c>
      <c r="C184" s="33"/>
      <c r="D184" s="33" t="s">
        <v>170</v>
      </c>
      <c r="L184" s="34" t="s">
        <v>171</v>
      </c>
      <c r="M184" s="47" t="s">
        <v>172</v>
      </c>
      <c r="N184" s="36" t="s">
        <v>20</v>
      </c>
      <c r="O184" s="49">
        <v>0</v>
      </c>
      <c r="P184" s="49"/>
      <c r="Q184" s="49"/>
      <c r="R184" s="45">
        <v>0</v>
      </c>
      <c r="S184" s="49">
        <v>0</v>
      </c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F184" s="39"/>
      <c r="AG184" s="39"/>
      <c r="AH184" s="39"/>
      <c r="AI184" s="39"/>
      <c r="AJ184" s="39"/>
      <c r="AK184" s="39"/>
      <c r="AL184" s="39"/>
      <c r="AM184" s="39"/>
      <c r="AN184" s="39"/>
      <c r="AO184" s="39"/>
      <c r="AP184" s="39"/>
      <c r="AQ184" s="39"/>
      <c r="AR184" s="39"/>
      <c r="AS184" s="39"/>
      <c r="AT184" s="39"/>
      <c r="AU184" s="39"/>
      <c r="AV184" s="39"/>
      <c r="AW184" s="39"/>
      <c r="AX184" s="31"/>
      <c r="AY184" s="31"/>
      <c r="AZ184" s="31"/>
    </row>
    <row r="185" spans="1:52" ht="15" hidden="1" outlineLevel="1" x14ac:dyDescent="0.25">
      <c r="A185" s="23" t="str">
        <f t="shared" si="39"/>
        <v>2</v>
      </c>
      <c r="B185" s="1" t="s">
        <v>173</v>
      </c>
      <c r="C185" s="33"/>
      <c r="D185" s="33" t="s">
        <v>174</v>
      </c>
      <c r="L185" s="34" t="s">
        <v>175</v>
      </c>
      <c r="M185" s="47" t="s">
        <v>176</v>
      </c>
      <c r="N185" s="36" t="s">
        <v>20</v>
      </c>
      <c r="O185" s="49">
        <v>0</v>
      </c>
      <c r="P185" s="49">
        <v>32.554000000000002</v>
      </c>
      <c r="Q185" s="49"/>
      <c r="R185" s="45">
        <v>-32.554000000000002</v>
      </c>
      <c r="S185" s="49">
        <v>60</v>
      </c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F185" s="39"/>
      <c r="AG185" s="39"/>
      <c r="AH185" s="39"/>
      <c r="AI185" s="39"/>
      <c r="AJ185" s="39"/>
      <c r="AK185" s="39"/>
      <c r="AL185" s="39"/>
      <c r="AM185" s="39"/>
      <c r="AN185" s="39"/>
      <c r="AO185" s="39"/>
      <c r="AP185" s="39"/>
      <c r="AQ185" s="39"/>
      <c r="AR185" s="39"/>
      <c r="AS185" s="39"/>
      <c r="AT185" s="39"/>
      <c r="AU185" s="39"/>
      <c r="AV185" s="39"/>
      <c r="AW185" s="39"/>
      <c r="AX185" s="31"/>
      <c r="AY185" s="31"/>
      <c r="AZ185" s="31"/>
    </row>
    <row r="186" spans="1:52" ht="22.5" hidden="1" outlineLevel="1" x14ac:dyDescent="0.25">
      <c r="A186" s="23" t="str">
        <f t="shared" si="39"/>
        <v>2</v>
      </c>
      <c r="C186" s="33"/>
      <c r="D186" s="33" t="s">
        <v>177</v>
      </c>
      <c r="L186" s="34" t="s">
        <v>178</v>
      </c>
      <c r="M186" s="43" t="s">
        <v>179</v>
      </c>
      <c r="N186" s="36" t="s">
        <v>20</v>
      </c>
      <c r="O186" s="51">
        <v>0</v>
      </c>
      <c r="P186" s="51">
        <v>536.53599999999994</v>
      </c>
      <c r="Q186" s="51">
        <v>0</v>
      </c>
      <c r="R186" s="45">
        <v>-536.53599999999994</v>
      </c>
      <c r="S186" s="51">
        <v>467.39</v>
      </c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F186" s="39"/>
      <c r="AG186" s="39"/>
      <c r="AH186" s="39"/>
      <c r="AI186" s="39"/>
      <c r="AJ186" s="39"/>
      <c r="AK186" s="39"/>
      <c r="AL186" s="39"/>
      <c r="AM186" s="39"/>
      <c r="AN186" s="39"/>
      <c r="AO186" s="39"/>
      <c r="AP186" s="39"/>
      <c r="AQ186" s="39"/>
      <c r="AR186" s="39"/>
      <c r="AS186" s="39"/>
      <c r="AT186" s="39"/>
      <c r="AU186" s="39"/>
      <c r="AV186" s="39"/>
      <c r="AW186" s="39"/>
      <c r="AX186" s="31"/>
      <c r="AY186" s="31"/>
      <c r="AZ186" s="31"/>
    </row>
    <row r="187" spans="1:52" ht="30" hidden="1" outlineLevel="1" x14ac:dyDescent="0.25">
      <c r="A187" s="23" t="str">
        <f t="shared" si="39"/>
        <v>2</v>
      </c>
      <c r="B187" s="1" t="s">
        <v>180</v>
      </c>
      <c r="C187" s="33"/>
      <c r="D187" s="33" t="s">
        <v>181</v>
      </c>
      <c r="L187" s="34" t="s">
        <v>182</v>
      </c>
      <c r="M187" s="47" t="s">
        <v>183</v>
      </c>
      <c r="N187" s="61" t="s">
        <v>20</v>
      </c>
      <c r="O187" s="49">
        <v>0</v>
      </c>
      <c r="P187" s="49">
        <v>427.14699999999999</v>
      </c>
      <c r="Q187" s="49"/>
      <c r="R187" s="45">
        <v>-427.14699999999999</v>
      </c>
      <c r="S187" s="49">
        <v>467.39</v>
      </c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F187" s="39"/>
      <c r="AG187" s="39"/>
      <c r="AH187" s="39"/>
      <c r="AI187" s="39"/>
      <c r="AJ187" s="39"/>
      <c r="AK187" s="39"/>
      <c r="AL187" s="39"/>
      <c r="AM187" s="39"/>
      <c r="AN187" s="39"/>
      <c r="AO187" s="39"/>
      <c r="AP187" s="39"/>
      <c r="AQ187" s="39"/>
      <c r="AR187" s="39"/>
      <c r="AS187" s="39"/>
      <c r="AT187" s="39"/>
      <c r="AU187" s="39"/>
      <c r="AV187" s="39"/>
      <c r="AW187" s="39"/>
      <c r="AX187" s="31"/>
      <c r="AY187" s="31"/>
      <c r="AZ187" s="31"/>
    </row>
    <row r="188" spans="1:52" ht="30" hidden="1" outlineLevel="1" x14ac:dyDescent="0.25">
      <c r="A188" s="23" t="str">
        <f t="shared" si="39"/>
        <v>2</v>
      </c>
      <c r="B188" s="1" t="s">
        <v>184</v>
      </c>
      <c r="C188" s="33"/>
      <c r="D188" s="33" t="s">
        <v>185</v>
      </c>
      <c r="L188" s="34" t="s">
        <v>186</v>
      </c>
      <c r="M188" s="47" t="s">
        <v>187</v>
      </c>
      <c r="N188" s="36" t="s">
        <v>20</v>
      </c>
      <c r="O188" s="49">
        <v>0</v>
      </c>
      <c r="P188" s="49">
        <v>109.389</v>
      </c>
      <c r="Q188" s="49">
        <v>0</v>
      </c>
      <c r="R188" s="45">
        <v>-109.389</v>
      </c>
      <c r="S188" s="49">
        <v>0</v>
      </c>
      <c r="T188" s="39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F188" s="39"/>
      <c r="AG188" s="39"/>
      <c r="AH188" s="39"/>
      <c r="AI188" s="39"/>
      <c r="AJ188" s="39"/>
      <c r="AK188" s="39"/>
      <c r="AL188" s="39"/>
      <c r="AM188" s="39"/>
      <c r="AN188" s="39"/>
      <c r="AO188" s="39"/>
      <c r="AP188" s="39"/>
      <c r="AQ188" s="39"/>
      <c r="AR188" s="39"/>
      <c r="AS188" s="39"/>
      <c r="AT188" s="39"/>
      <c r="AU188" s="39"/>
      <c r="AV188" s="39"/>
      <c r="AW188" s="39"/>
      <c r="AX188" s="31"/>
      <c r="AY188" s="31"/>
      <c r="AZ188" s="31"/>
    </row>
    <row r="189" spans="1:52" ht="33.75" hidden="1" outlineLevel="1" x14ac:dyDescent="0.25">
      <c r="A189" s="23" t="str">
        <f t="shared" si="39"/>
        <v>2</v>
      </c>
      <c r="B189" s="60" t="s">
        <v>188</v>
      </c>
      <c r="C189" s="33"/>
      <c r="D189" s="33" t="s">
        <v>189</v>
      </c>
      <c r="L189" s="34" t="s">
        <v>190</v>
      </c>
      <c r="M189" s="43" t="s">
        <v>191</v>
      </c>
      <c r="N189" s="36" t="s">
        <v>20</v>
      </c>
      <c r="O189" s="49">
        <v>0</v>
      </c>
      <c r="P189" s="49">
        <v>29.439</v>
      </c>
      <c r="Q189" s="49"/>
      <c r="R189" s="45">
        <v>-29.439</v>
      </c>
      <c r="S189" s="49">
        <v>0</v>
      </c>
      <c r="T189" s="39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F189" s="39"/>
      <c r="AG189" s="39"/>
      <c r="AH189" s="39"/>
      <c r="AI189" s="39"/>
      <c r="AJ189" s="39"/>
      <c r="AK189" s="39"/>
      <c r="AL189" s="39"/>
      <c r="AM189" s="39"/>
      <c r="AN189" s="39"/>
      <c r="AO189" s="39"/>
      <c r="AP189" s="39"/>
      <c r="AQ189" s="39"/>
      <c r="AR189" s="39"/>
      <c r="AS189" s="39"/>
      <c r="AT189" s="39"/>
      <c r="AU189" s="39"/>
      <c r="AV189" s="39"/>
      <c r="AW189" s="39"/>
      <c r="AX189" s="31"/>
      <c r="AY189" s="31"/>
      <c r="AZ189" s="31"/>
    </row>
    <row r="190" spans="1:52" ht="15" hidden="1" outlineLevel="1" x14ac:dyDescent="0.25">
      <c r="A190" s="23" t="str">
        <f t="shared" si="39"/>
        <v>2</v>
      </c>
      <c r="B190" s="60" t="s">
        <v>192</v>
      </c>
      <c r="C190" s="33"/>
      <c r="D190" s="33" t="s">
        <v>193</v>
      </c>
      <c r="L190" s="34" t="s">
        <v>194</v>
      </c>
      <c r="M190" s="43" t="s">
        <v>195</v>
      </c>
      <c r="N190" s="36" t="s">
        <v>20</v>
      </c>
      <c r="O190" s="49">
        <v>0</v>
      </c>
      <c r="P190" s="49"/>
      <c r="Q190" s="49"/>
      <c r="R190" s="45">
        <v>0</v>
      </c>
      <c r="S190" s="49">
        <v>0</v>
      </c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F190" s="39"/>
      <c r="AG190" s="39"/>
      <c r="AH190" s="39"/>
      <c r="AI190" s="39"/>
      <c r="AJ190" s="39"/>
      <c r="AK190" s="39"/>
      <c r="AL190" s="39"/>
      <c r="AM190" s="39"/>
      <c r="AN190" s="39"/>
      <c r="AO190" s="39"/>
      <c r="AP190" s="39"/>
      <c r="AQ190" s="39"/>
      <c r="AR190" s="39"/>
      <c r="AS190" s="39"/>
      <c r="AT190" s="39"/>
      <c r="AU190" s="39"/>
      <c r="AV190" s="39"/>
      <c r="AW190" s="39"/>
      <c r="AX190" s="31"/>
      <c r="AY190" s="31"/>
      <c r="AZ190" s="31"/>
    </row>
    <row r="191" spans="1:52" ht="15" hidden="1" outlineLevel="1" x14ac:dyDescent="0.25">
      <c r="A191" s="23" t="str">
        <f t="shared" si="39"/>
        <v>2</v>
      </c>
      <c r="B191" s="60" t="s">
        <v>196</v>
      </c>
      <c r="C191" s="33"/>
      <c r="D191" s="33" t="s">
        <v>197</v>
      </c>
      <c r="L191" s="34" t="s">
        <v>198</v>
      </c>
      <c r="M191" s="43" t="s">
        <v>199</v>
      </c>
      <c r="N191" s="36" t="s">
        <v>20</v>
      </c>
      <c r="O191" s="49">
        <v>0</v>
      </c>
      <c r="P191" s="49"/>
      <c r="Q191" s="49"/>
      <c r="R191" s="45">
        <v>0</v>
      </c>
      <c r="S191" s="49">
        <v>0</v>
      </c>
      <c r="T191" s="39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F191" s="39"/>
      <c r="AG191" s="39"/>
      <c r="AH191" s="39"/>
      <c r="AI191" s="39"/>
      <c r="AJ191" s="39"/>
      <c r="AK191" s="39"/>
      <c r="AL191" s="39"/>
      <c r="AM191" s="39"/>
      <c r="AN191" s="39"/>
      <c r="AO191" s="39"/>
      <c r="AP191" s="39"/>
      <c r="AQ191" s="39"/>
      <c r="AR191" s="39"/>
      <c r="AS191" s="39"/>
      <c r="AT191" s="39"/>
      <c r="AU191" s="39"/>
      <c r="AV191" s="39"/>
      <c r="AW191" s="39"/>
      <c r="AX191" s="31"/>
      <c r="AY191" s="31"/>
      <c r="AZ191" s="31"/>
    </row>
    <row r="192" spans="1:52" ht="15" hidden="1" outlineLevel="1" x14ac:dyDescent="0.25">
      <c r="A192" s="23" t="str">
        <f t="shared" si="39"/>
        <v>2</v>
      </c>
      <c r="B192" s="60" t="s">
        <v>200</v>
      </c>
      <c r="C192" s="33"/>
      <c r="D192" s="33" t="s">
        <v>201</v>
      </c>
      <c r="L192" s="34" t="s">
        <v>202</v>
      </c>
      <c r="M192" s="43" t="s">
        <v>203</v>
      </c>
      <c r="N192" s="36" t="s">
        <v>20</v>
      </c>
      <c r="O192" s="49">
        <v>0</v>
      </c>
      <c r="P192" s="49"/>
      <c r="Q192" s="49"/>
      <c r="R192" s="45">
        <v>0</v>
      </c>
      <c r="S192" s="49">
        <v>0</v>
      </c>
      <c r="T192" s="39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F192" s="39"/>
      <c r="AG192" s="39"/>
      <c r="AH192" s="39"/>
      <c r="AI192" s="39"/>
      <c r="AJ192" s="39"/>
      <c r="AK192" s="39"/>
      <c r="AL192" s="39"/>
      <c r="AM192" s="39"/>
      <c r="AN192" s="39"/>
      <c r="AO192" s="39"/>
      <c r="AP192" s="39"/>
      <c r="AQ192" s="39"/>
      <c r="AR192" s="39"/>
      <c r="AS192" s="39"/>
      <c r="AT192" s="39"/>
      <c r="AU192" s="39"/>
      <c r="AV192" s="39"/>
      <c r="AW192" s="39"/>
      <c r="AX192" s="31"/>
      <c r="AY192" s="31"/>
      <c r="AZ192" s="31"/>
    </row>
    <row r="193" spans="1:53" ht="15" hidden="1" outlineLevel="1" x14ac:dyDescent="0.25">
      <c r="A193" s="23" t="str">
        <f t="shared" si="39"/>
        <v>2</v>
      </c>
      <c r="B193" s="60" t="s">
        <v>204</v>
      </c>
      <c r="C193" s="33"/>
      <c r="D193" s="33" t="s">
        <v>205</v>
      </c>
      <c r="L193" s="34" t="s">
        <v>206</v>
      </c>
      <c r="M193" s="43" t="s">
        <v>207</v>
      </c>
      <c r="N193" s="36" t="s">
        <v>20</v>
      </c>
      <c r="O193" s="45">
        <v>0</v>
      </c>
      <c r="P193" s="45">
        <v>55.325000000000003</v>
      </c>
      <c r="Q193" s="45">
        <v>0</v>
      </c>
      <c r="R193" s="45">
        <v>-55.325000000000003</v>
      </c>
      <c r="S193" s="45">
        <v>31.5</v>
      </c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F193" s="39"/>
      <c r="AG193" s="39"/>
      <c r="AH193" s="39"/>
      <c r="AI193" s="39"/>
      <c r="AJ193" s="39"/>
      <c r="AK193" s="39"/>
      <c r="AL193" s="39"/>
      <c r="AM193" s="39"/>
      <c r="AN193" s="39"/>
      <c r="AO193" s="39"/>
      <c r="AP193" s="39"/>
      <c r="AQ193" s="39"/>
      <c r="AR193" s="39"/>
      <c r="AS193" s="39"/>
      <c r="AT193" s="39"/>
      <c r="AU193" s="39"/>
      <c r="AV193" s="39"/>
      <c r="AW193" s="39"/>
      <c r="AX193" s="31"/>
      <c r="AY193" s="31"/>
      <c r="AZ193" s="31"/>
    </row>
    <row r="194" spans="1:53" ht="15" hidden="1" outlineLevel="1" x14ac:dyDescent="0.25">
      <c r="A194" s="23" t="str">
        <f t="shared" si="39"/>
        <v>2</v>
      </c>
      <c r="B194" s="60" t="s">
        <v>208</v>
      </c>
      <c r="C194" s="33"/>
      <c r="D194" s="33" t="s">
        <v>209</v>
      </c>
      <c r="L194" s="34" t="s">
        <v>210</v>
      </c>
      <c r="M194" s="50" t="s">
        <v>211</v>
      </c>
      <c r="N194" s="36" t="s">
        <v>20</v>
      </c>
      <c r="O194" s="49">
        <v>0</v>
      </c>
      <c r="P194" s="49">
        <v>21.741</v>
      </c>
      <c r="Q194" s="49"/>
      <c r="R194" s="45">
        <v>-21.741</v>
      </c>
      <c r="S194" s="49">
        <v>0</v>
      </c>
      <c r="T194" s="39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F194" s="39"/>
      <c r="AG194" s="39"/>
      <c r="AH194" s="39"/>
      <c r="AI194" s="39"/>
      <c r="AJ194" s="39"/>
      <c r="AK194" s="39"/>
      <c r="AL194" s="39"/>
      <c r="AM194" s="39"/>
      <c r="AN194" s="39"/>
      <c r="AO194" s="39"/>
      <c r="AP194" s="39"/>
      <c r="AQ194" s="39"/>
      <c r="AR194" s="39"/>
      <c r="AS194" s="39"/>
      <c r="AT194" s="39"/>
      <c r="AU194" s="39"/>
      <c r="AV194" s="39"/>
      <c r="AW194" s="39"/>
      <c r="AX194" s="31"/>
      <c r="AY194" s="31"/>
      <c r="AZ194" s="31"/>
    </row>
    <row r="195" spans="1:53" ht="15" hidden="1" outlineLevel="1" x14ac:dyDescent="0.25">
      <c r="A195" s="23" t="str">
        <f t="shared" si="39"/>
        <v>2</v>
      </c>
      <c r="B195" s="60" t="s">
        <v>212</v>
      </c>
      <c r="C195" s="33"/>
      <c r="D195" s="33" t="s">
        <v>213</v>
      </c>
      <c r="L195" s="34" t="s">
        <v>214</v>
      </c>
      <c r="M195" s="50" t="s">
        <v>215</v>
      </c>
      <c r="N195" s="36" t="s">
        <v>20</v>
      </c>
      <c r="O195" s="49">
        <v>0</v>
      </c>
      <c r="P195" s="49"/>
      <c r="Q195" s="49"/>
      <c r="R195" s="45">
        <v>0</v>
      </c>
      <c r="S195" s="49">
        <v>0</v>
      </c>
      <c r="T195" s="39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F195" s="39"/>
      <c r="AG195" s="39"/>
      <c r="AH195" s="39"/>
      <c r="AI195" s="39"/>
      <c r="AJ195" s="39"/>
      <c r="AK195" s="39"/>
      <c r="AL195" s="39"/>
      <c r="AM195" s="39"/>
      <c r="AN195" s="39"/>
      <c r="AO195" s="39"/>
      <c r="AP195" s="39"/>
      <c r="AQ195" s="39"/>
      <c r="AR195" s="39"/>
      <c r="AS195" s="39"/>
      <c r="AT195" s="39"/>
      <c r="AU195" s="39"/>
      <c r="AV195" s="39"/>
      <c r="AW195" s="39"/>
      <c r="AX195" s="31"/>
      <c r="AY195" s="31"/>
      <c r="AZ195" s="31"/>
    </row>
    <row r="196" spans="1:53" ht="15" hidden="1" outlineLevel="1" x14ac:dyDescent="0.25">
      <c r="A196" s="23" t="str">
        <f t="shared" si="39"/>
        <v>2</v>
      </c>
      <c r="B196" s="1" t="s">
        <v>216</v>
      </c>
      <c r="C196" s="33"/>
      <c r="D196" s="33" t="s">
        <v>217</v>
      </c>
      <c r="L196" s="34" t="s">
        <v>218</v>
      </c>
      <c r="M196" s="47" t="s">
        <v>219</v>
      </c>
      <c r="N196" s="36" t="s">
        <v>20</v>
      </c>
      <c r="O196" s="49">
        <v>0</v>
      </c>
      <c r="P196" s="49">
        <v>33.584000000000003</v>
      </c>
      <c r="Q196" s="49"/>
      <c r="R196" s="45">
        <v>-33.584000000000003</v>
      </c>
      <c r="S196" s="49">
        <v>31.5</v>
      </c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F196" s="39"/>
      <c r="AG196" s="39"/>
      <c r="AH196" s="39"/>
      <c r="AI196" s="39"/>
      <c r="AJ196" s="39"/>
      <c r="AK196" s="39"/>
      <c r="AL196" s="39"/>
      <c r="AM196" s="39"/>
      <c r="AN196" s="39"/>
      <c r="AO196" s="39"/>
      <c r="AP196" s="39"/>
      <c r="AQ196" s="39"/>
      <c r="AR196" s="39"/>
      <c r="AS196" s="39"/>
      <c r="AT196" s="39"/>
      <c r="AU196" s="39"/>
      <c r="AV196" s="39"/>
      <c r="AW196" s="39"/>
      <c r="AX196" s="31"/>
      <c r="AY196" s="31"/>
      <c r="AZ196" s="31"/>
    </row>
    <row r="197" spans="1:53" ht="22.5" hidden="1" outlineLevel="1" x14ac:dyDescent="0.25">
      <c r="A197" s="23" t="str">
        <f t="shared" si="39"/>
        <v>2</v>
      </c>
      <c r="C197" s="33"/>
      <c r="D197" s="33" t="s">
        <v>220</v>
      </c>
      <c r="L197" s="34" t="s">
        <v>7</v>
      </c>
      <c r="M197" s="35" t="s">
        <v>221</v>
      </c>
      <c r="N197" s="36" t="s">
        <v>20</v>
      </c>
      <c r="O197" s="49">
        <v>0</v>
      </c>
      <c r="P197" s="49"/>
      <c r="Q197" s="49"/>
      <c r="R197" s="45">
        <v>0</v>
      </c>
      <c r="S197" s="49">
        <v>0</v>
      </c>
      <c r="T197" s="39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F197" s="39"/>
      <c r="AG197" s="39"/>
      <c r="AH197" s="39"/>
      <c r="AI197" s="39"/>
      <c r="AJ197" s="39"/>
      <c r="AK197" s="39"/>
      <c r="AL197" s="39"/>
      <c r="AM197" s="39"/>
      <c r="AN197" s="39"/>
      <c r="AO197" s="39"/>
      <c r="AP197" s="39"/>
      <c r="AQ197" s="39"/>
      <c r="AR197" s="39"/>
      <c r="AS197" s="39"/>
      <c r="AT197" s="39"/>
      <c r="AU197" s="39"/>
      <c r="AV197" s="39"/>
      <c r="AW197" s="39"/>
      <c r="AX197" s="31"/>
      <c r="AY197" s="31"/>
      <c r="AZ197" s="31"/>
    </row>
    <row r="198" spans="1:53" ht="11.25" hidden="1" outlineLevel="1" x14ac:dyDescent="0.25">
      <c r="A198" s="23" t="str">
        <f t="shared" si="39"/>
        <v>2</v>
      </c>
      <c r="C198" s="33"/>
      <c r="D198" s="33" t="s">
        <v>222</v>
      </c>
      <c r="L198" s="34" t="s">
        <v>9</v>
      </c>
      <c r="M198" s="35" t="s">
        <v>223</v>
      </c>
      <c r="N198" s="36" t="s">
        <v>20</v>
      </c>
      <c r="O198" s="49"/>
      <c r="P198" s="49"/>
      <c r="Q198" s="49"/>
      <c r="R198" s="45">
        <v>0</v>
      </c>
      <c r="S198" s="49"/>
      <c r="T198" s="39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F198" s="39"/>
      <c r="AG198" s="39"/>
      <c r="AH198" s="39"/>
      <c r="AI198" s="39"/>
      <c r="AJ198" s="39"/>
      <c r="AK198" s="39"/>
      <c r="AL198" s="39"/>
      <c r="AM198" s="39"/>
      <c r="AN198" s="39"/>
      <c r="AO198" s="39"/>
      <c r="AP198" s="39"/>
      <c r="AQ198" s="39"/>
      <c r="AR198" s="39"/>
      <c r="AS198" s="39"/>
      <c r="AT198" s="39"/>
      <c r="AU198" s="39"/>
      <c r="AV198" s="39"/>
      <c r="AW198" s="39"/>
      <c r="AX198" s="31"/>
      <c r="AY198" s="31"/>
      <c r="AZ198" s="31"/>
    </row>
    <row r="199" spans="1:53" s="55" customFormat="1" ht="56.25" hidden="1" outlineLevel="1" x14ac:dyDescent="0.25">
      <c r="A199" s="23" t="str">
        <f t="shared" si="39"/>
        <v>2</v>
      </c>
      <c r="C199" s="33"/>
      <c r="D199" s="33" t="s">
        <v>224</v>
      </c>
      <c r="L199" s="56" t="s">
        <v>14</v>
      </c>
      <c r="M199" s="57" t="s">
        <v>225</v>
      </c>
      <c r="N199" s="58" t="s">
        <v>20</v>
      </c>
      <c r="O199" s="59">
        <v>0</v>
      </c>
      <c r="P199" s="59">
        <v>171.28674999999998</v>
      </c>
      <c r="Q199" s="59">
        <v>0</v>
      </c>
      <c r="R199" s="29">
        <v>-171.28674999999998</v>
      </c>
      <c r="S199" s="59">
        <v>0</v>
      </c>
      <c r="T199" s="39"/>
      <c r="U199" s="41"/>
      <c r="V199" s="41"/>
      <c r="W199" s="41"/>
      <c r="X199" s="41"/>
      <c r="Y199" s="41"/>
      <c r="Z199" s="41"/>
      <c r="AA199" s="41"/>
      <c r="AB199" s="41"/>
      <c r="AC199" s="41"/>
      <c r="AD199" s="39"/>
      <c r="AE199" s="39"/>
      <c r="AF199" s="41"/>
      <c r="AG199" s="41"/>
      <c r="AH199" s="41"/>
      <c r="AI199" s="41"/>
      <c r="AJ199" s="41"/>
      <c r="AK199" s="41"/>
      <c r="AL199" s="41"/>
      <c r="AM199" s="41"/>
      <c r="AN199" s="41"/>
      <c r="AO199" s="41"/>
      <c r="AP199" s="41"/>
      <c r="AQ199" s="41"/>
      <c r="AR199" s="41"/>
      <c r="AS199" s="41"/>
      <c r="AT199" s="41"/>
      <c r="AU199" s="41"/>
      <c r="AV199" s="41"/>
      <c r="AW199" s="41"/>
      <c r="AX199" s="42" t="s">
        <v>471</v>
      </c>
      <c r="AY199" s="42"/>
      <c r="AZ199" s="42"/>
    </row>
    <row r="200" spans="1:53" ht="11.25" hidden="1" outlineLevel="1" x14ac:dyDescent="0.25">
      <c r="A200" s="23" t="str">
        <f t="shared" si="39"/>
        <v>2</v>
      </c>
      <c r="L200" s="34" t="s">
        <v>227</v>
      </c>
      <c r="M200" s="35"/>
      <c r="N200" s="36"/>
      <c r="O200" s="49"/>
      <c r="P200" s="39"/>
      <c r="Q200" s="39"/>
      <c r="R200" s="39"/>
      <c r="S200" s="49"/>
      <c r="T200" s="39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F200" s="39"/>
      <c r="AG200" s="39"/>
      <c r="AH200" s="39"/>
      <c r="AI200" s="39"/>
      <c r="AJ200" s="39"/>
      <c r="AK200" s="39"/>
      <c r="AL200" s="39"/>
      <c r="AM200" s="39"/>
      <c r="AN200" s="39"/>
      <c r="AO200" s="39"/>
      <c r="AP200" s="39"/>
      <c r="AQ200" s="39"/>
      <c r="AR200" s="39"/>
      <c r="AS200" s="39"/>
      <c r="AT200" s="39"/>
      <c r="AU200" s="39"/>
      <c r="AV200" s="39"/>
      <c r="AW200" s="39"/>
      <c r="AX200" s="62"/>
      <c r="AY200" s="62"/>
      <c r="AZ200" s="62"/>
    </row>
    <row r="201" spans="1:53" ht="14.25" hidden="1" outlineLevel="1" x14ac:dyDescent="0.25">
      <c r="A201" s="19" t="str">
        <f t="shared" ref="A201:A206" ca="1" si="40">OFFSET(A201,-1,0)</f>
        <v>2</v>
      </c>
      <c r="D201" s="33" t="s">
        <v>224</v>
      </c>
      <c r="E201" s="1" t="str">
        <f t="shared" ref="E201:E206" si="41">M201</f>
        <v>Медосмотр</v>
      </c>
      <c r="K201" s="63" t="s">
        <v>228</v>
      </c>
      <c r="L201" s="34" t="s">
        <v>15</v>
      </c>
      <c r="M201" s="64" t="s">
        <v>229</v>
      </c>
      <c r="N201" s="36" t="s">
        <v>20</v>
      </c>
      <c r="O201" s="49"/>
      <c r="P201" s="49">
        <v>9.0859000000000005</v>
      </c>
      <c r="Q201" s="49"/>
      <c r="R201" s="45">
        <v>-9.0859000000000005</v>
      </c>
      <c r="S201" s="49"/>
      <c r="T201" s="39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F201" s="39"/>
      <c r="AG201" s="39"/>
      <c r="AH201" s="39"/>
      <c r="AI201" s="39"/>
      <c r="AJ201" s="39"/>
      <c r="AK201" s="39"/>
      <c r="AL201" s="39"/>
      <c r="AM201" s="39"/>
      <c r="AN201" s="39"/>
      <c r="AO201" s="39"/>
      <c r="AP201" s="39"/>
      <c r="AQ201" s="39"/>
      <c r="AR201" s="39"/>
      <c r="AS201" s="39"/>
      <c r="AT201" s="39"/>
      <c r="AU201" s="39"/>
      <c r="AV201" s="39"/>
      <c r="AW201" s="39"/>
      <c r="AX201" s="31"/>
      <c r="AY201" s="31"/>
      <c r="AZ201" s="31"/>
    </row>
    <row r="202" spans="1:53" ht="14.25" hidden="1" outlineLevel="1" x14ac:dyDescent="0.25">
      <c r="A202" s="19" t="str">
        <f t="shared" ca="1" si="40"/>
        <v>2</v>
      </c>
      <c r="D202" s="33" t="s">
        <v>224</v>
      </c>
      <c r="E202" s="1" t="str">
        <f t="shared" si="41"/>
        <v>Сварочные работы</v>
      </c>
      <c r="K202" s="63" t="s">
        <v>228</v>
      </c>
      <c r="L202" s="34" t="s">
        <v>16</v>
      </c>
      <c r="M202" s="64" t="s">
        <v>472</v>
      </c>
      <c r="N202" s="36" t="s">
        <v>20</v>
      </c>
      <c r="O202" s="49"/>
      <c r="P202" s="49">
        <v>74.599999999999994</v>
      </c>
      <c r="Q202" s="49"/>
      <c r="R202" s="45">
        <v>-74.599999999999994</v>
      </c>
      <c r="S202" s="4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F202" s="39"/>
      <c r="AG202" s="39"/>
      <c r="AH202" s="39"/>
      <c r="AI202" s="39"/>
      <c r="AJ202" s="39"/>
      <c r="AK202" s="39"/>
      <c r="AL202" s="39"/>
      <c r="AM202" s="39"/>
      <c r="AN202" s="39"/>
      <c r="AO202" s="39"/>
      <c r="AP202" s="39"/>
      <c r="AQ202" s="39"/>
      <c r="AR202" s="39"/>
      <c r="AS202" s="39"/>
      <c r="AT202" s="39"/>
      <c r="AU202" s="39"/>
      <c r="AV202" s="39"/>
      <c r="AW202" s="39"/>
      <c r="AX202" s="31"/>
      <c r="AY202" s="31"/>
      <c r="AZ202" s="31"/>
    </row>
    <row r="203" spans="1:53" ht="14.25" hidden="1" outlineLevel="1" x14ac:dyDescent="0.25">
      <c r="A203" s="19" t="str">
        <f t="shared" ca="1" si="40"/>
        <v>2</v>
      </c>
      <c r="D203" s="33" t="s">
        <v>224</v>
      </c>
      <c r="E203" s="1" t="str">
        <f t="shared" si="41"/>
        <v>Токарные работы</v>
      </c>
      <c r="K203" s="63" t="s">
        <v>228</v>
      </c>
      <c r="L203" s="34" t="s">
        <v>17</v>
      </c>
      <c r="M203" s="64" t="s">
        <v>235</v>
      </c>
      <c r="N203" s="36" t="s">
        <v>20</v>
      </c>
      <c r="O203" s="49"/>
      <c r="P203" s="49">
        <v>25.9</v>
      </c>
      <c r="Q203" s="49"/>
      <c r="R203" s="45">
        <v>-25.9</v>
      </c>
      <c r="S203" s="49"/>
      <c r="T203" s="3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F203" s="39"/>
      <c r="AG203" s="39"/>
      <c r="AH203" s="39"/>
      <c r="AI203" s="39"/>
      <c r="AJ203" s="39"/>
      <c r="AK203" s="39"/>
      <c r="AL203" s="39"/>
      <c r="AM203" s="39"/>
      <c r="AN203" s="39"/>
      <c r="AO203" s="39"/>
      <c r="AP203" s="39"/>
      <c r="AQ203" s="39"/>
      <c r="AR203" s="39"/>
      <c r="AS203" s="39"/>
      <c r="AT203" s="39"/>
      <c r="AU203" s="39"/>
      <c r="AV203" s="39"/>
      <c r="AW203" s="39"/>
      <c r="AX203" s="31"/>
      <c r="AY203" s="31"/>
      <c r="AZ203" s="31"/>
    </row>
    <row r="204" spans="1:53" ht="14.25" hidden="1" outlineLevel="1" x14ac:dyDescent="0.25">
      <c r="A204" s="19" t="str">
        <f t="shared" ca="1" si="40"/>
        <v>2</v>
      </c>
      <c r="D204" s="33" t="s">
        <v>224</v>
      </c>
      <c r="E204" s="1" t="str">
        <f t="shared" si="41"/>
        <v>Услуги по доставке груза</v>
      </c>
      <c r="K204" s="63" t="s">
        <v>228</v>
      </c>
      <c r="L204" s="34" t="s">
        <v>232</v>
      </c>
      <c r="M204" s="64" t="s">
        <v>473</v>
      </c>
      <c r="N204" s="36" t="s">
        <v>20</v>
      </c>
      <c r="O204" s="49"/>
      <c r="P204" s="49">
        <v>0.75185000000000002</v>
      </c>
      <c r="Q204" s="49"/>
      <c r="R204" s="45">
        <v>-0.75185000000000002</v>
      </c>
      <c r="S204" s="49"/>
      <c r="T204" s="39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F204" s="39"/>
      <c r="AG204" s="39"/>
      <c r="AH204" s="39"/>
      <c r="AI204" s="39"/>
      <c r="AJ204" s="39"/>
      <c r="AK204" s="39"/>
      <c r="AL204" s="39"/>
      <c r="AM204" s="39"/>
      <c r="AN204" s="39"/>
      <c r="AO204" s="39"/>
      <c r="AP204" s="39"/>
      <c r="AQ204" s="39"/>
      <c r="AR204" s="39"/>
      <c r="AS204" s="39"/>
      <c r="AT204" s="39"/>
      <c r="AU204" s="39"/>
      <c r="AV204" s="39"/>
      <c r="AW204" s="39"/>
      <c r="AX204" s="31"/>
      <c r="AY204" s="31"/>
      <c r="AZ204" s="31"/>
    </row>
    <row r="205" spans="1:53" ht="14.25" hidden="1" outlineLevel="1" x14ac:dyDescent="0.25">
      <c r="A205" s="19" t="str">
        <f t="shared" ca="1" si="40"/>
        <v>2</v>
      </c>
      <c r="D205" s="33" t="s">
        <v>224</v>
      </c>
      <c r="E205" s="1" t="str">
        <f t="shared" si="41"/>
        <v>Услуги банка</v>
      </c>
      <c r="K205" s="63" t="s">
        <v>228</v>
      </c>
      <c r="L205" s="34" t="s">
        <v>234</v>
      </c>
      <c r="M205" s="64" t="s">
        <v>240</v>
      </c>
      <c r="N205" s="36" t="s">
        <v>20</v>
      </c>
      <c r="O205" s="49"/>
      <c r="P205" s="49">
        <v>54.872999999999998</v>
      </c>
      <c r="Q205" s="49"/>
      <c r="R205" s="45">
        <v>-54.872999999999998</v>
      </c>
      <c r="S205" s="49"/>
      <c r="T205" s="39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F205" s="39"/>
      <c r="AG205" s="39"/>
      <c r="AH205" s="39"/>
      <c r="AI205" s="39"/>
      <c r="AJ205" s="39"/>
      <c r="AK205" s="39"/>
      <c r="AL205" s="39"/>
      <c r="AM205" s="39"/>
      <c r="AN205" s="39"/>
      <c r="AO205" s="39"/>
      <c r="AP205" s="39"/>
      <c r="AQ205" s="39"/>
      <c r="AR205" s="39"/>
      <c r="AS205" s="39"/>
      <c r="AT205" s="39"/>
      <c r="AU205" s="39"/>
      <c r="AV205" s="39"/>
      <c r="AW205" s="39"/>
      <c r="AX205" s="31"/>
      <c r="AY205" s="31"/>
      <c r="AZ205" s="31"/>
    </row>
    <row r="206" spans="1:53" ht="14.25" hidden="1" outlineLevel="1" x14ac:dyDescent="0.25">
      <c r="A206" s="19" t="str">
        <f t="shared" ca="1" si="40"/>
        <v>2</v>
      </c>
      <c r="D206" s="33" t="s">
        <v>224</v>
      </c>
      <c r="E206" s="1" t="str">
        <f t="shared" si="41"/>
        <v>Страхование автотранспорта</v>
      </c>
      <c r="K206" s="63" t="s">
        <v>228</v>
      </c>
      <c r="L206" s="34" t="s">
        <v>236</v>
      </c>
      <c r="M206" s="64" t="s">
        <v>242</v>
      </c>
      <c r="N206" s="36" t="s">
        <v>20</v>
      </c>
      <c r="O206" s="49"/>
      <c r="P206" s="49">
        <v>6.0759999999999996</v>
      </c>
      <c r="Q206" s="49"/>
      <c r="R206" s="45">
        <v>-6.0759999999999996</v>
      </c>
      <c r="S206" s="49"/>
      <c r="T206" s="39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F206" s="39"/>
      <c r="AG206" s="39"/>
      <c r="AH206" s="39"/>
      <c r="AI206" s="39"/>
      <c r="AJ206" s="39"/>
      <c r="AK206" s="39"/>
      <c r="AL206" s="39"/>
      <c r="AM206" s="39"/>
      <c r="AN206" s="39"/>
      <c r="AO206" s="39"/>
      <c r="AP206" s="39"/>
      <c r="AQ206" s="39"/>
      <c r="AR206" s="39"/>
      <c r="AS206" s="39"/>
      <c r="AT206" s="39"/>
      <c r="AU206" s="39"/>
      <c r="AV206" s="39"/>
      <c r="AW206" s="39"/>
      <c r="AX206" s="31"/>
      <c r="AY206" s="31"/>
      <c r="AZ206" s="31"/>
    </row>
    <row r="207" spans="1:53" ht="15" hidden="1" outlineLevel="1" x14ac:dyDescent="0.25">
      <c r="A207" s="23" t="str">
        <f>A200</f>
        <v>2</v>
      </c>
      <c r="B207" s="65"/>
      <c r="D207" s="1" t="str">
        <f>A207&amp;"pIns1"</f>
        <v>2pIns1</v>
      </c>
      <c r="L207" s="66"/>
      <c r="M207" s="67" t="s">
        <v>243</v>
      </c>
      <c r="N207" s="68"/>
      <c r="O207" s="68"/>
      <c r="P207" s="68"/>
      <c r="Q207" s="68"/>
      <c r="R207" s="68"/>
      <c r="S207" s="68"/>
      <c r="T207" s="68"/>
      <c r="U207" s="68"/>
      <c r="V207" s="68"/>
      <c r="W207" s="68"/>
      <c r="X207" s="68"/>
      <c r="Y207" s="68"/>
      <c r="Z207" s="68"/>
      <c r="AA207" s="68"/>
      <c r="AB207" s="68"/>
      <c r="AC207" s="68"/>
      <c r="AD207" s="68"/>
      <c r="AE207" s="68"/>
      <c r="AF207" s="68"/>
      <c r="AG207" s="68"/>
      <c r="AH207" s="68"/>
      <c r="AI207" s="68"/>
      <c r="AJ207" s="68"/>
      <c r="AK207" s="68"/>
      <c r="AL207" s="68"/>
      <c r="AM207" s="68"/>
      <c r="AN207" s="68"/>
      <c r="AO207" s="68"/>
      <c r="AP207" s="68"/>
      <c r="AQ207" s="68"/>
      <c r="AR207" s="68"/>
      <c r="AS207" s="68"/>
      <c r="AT207" s="68"/>
      <c r="AU207" s="68"/>
      <c r="AV207" s="68"/>
      <c r="AW207" s="68"/>
      <c r="AX207" s="68"/>
      <c r="AY207" s="68"/>
      <c r="AZ207" s="69"/>
    </row>
    <row r="208" spans="1:53" s="55" customFormat="1" ht="11.25" outlineLevel="1" x14ac:dyDescent="0.25">
      <c r="A208" s="23" t="str">
        <f t="shared" si="39"/>
        <v>2</v>
      </c>
      <c r="C208" s="1"/>
      <c r="D208" s="1" t="s">
        <v>244</v>
      </c>
      <c r="L208" s="26" t="s">
        <v>19</v>
      </c>
      <c r="M208" s="27" t="s">
        <v>22</v>
      </c>
      <c r="N208" s="28" t="s">
        <v>20</v>
      </c>
      <c r="O208" s="59">
        <v>139.44</v>
      </c>
      <c r="P208" s="59">
        <v>292.58000000000004</v>
      </c>
      <c r="Q208" s="59">
        <v>107.259</v>
      </c>
      <c r="R208" s="29">
        <v>-185.32100000000003</v>
      </c>
      <c r="S208" s="59">
        <v>150.38</v>
      </c>
      <c r="T208" s="59">
        <v>290.33000000000004</v>
      </c>
      <c r="U208" s="59">
        <v>132.02000000000001</v>
      </c>
      <c r="V208" s="59">
        <v>132.02000000000001</v>
      </c>
      <c r="W208" s="59">
        <v>132.02000000000001</v>
      </c>
      <c r="X208" s="59">
        <v>0</v>
      </c>
      <c r="Y208" s="59">
        <v>0</v>
      </c>
      <c r="Z208" s="59">
        <v>0</v>
      </c>
      <c r="AA208" s="59">
        <v>0</v>
      </c>
      <c r="AB208" s="59">
        <v>0</v>
      </c>
      <c r="AC208" s="59">
        <v>0</v>
      </c>
      <c r="AD208" s="59">
        <v>158.31</v>
      </c>
      <c r="AE208" s="59">
        <f t="shared" ref="T208:AM208" si="42">AE209+AE220+AE221++AE231+AE232+AE233+AE235+AE236+AE237+AE238+AE241</f>
        <v>163.61000000000001</v>
      </c>
      <c r="AF208" s="59">
        <f t="shared" si="42"/>
        <v>169.17</v>
      </c>
      <c r="AG208" s="59">
        <f t="shared" si="42"/>
        <v>174.86</v>
      </c>
      <c r="AH208" s="59">
        <f t="shared" si="42"/>
        <v>0</v>
      </c>
      <c r="AI208" s="59">
        <f t="shared" si="42"/>
        <v>0</v>
      </c>
      <c r="AJ208" s="59">
        <f t="shared" si="42"/>
        <v>0</v>
      </c>
      <c r="AK208" s="59">
        <f t="shared" si="42"/>
        <v>0</v>
      </c>
      <c r="AL208" s="59">
        <f t="shared" si="42"/>
        <v>0</v>
      </c>
      <c r="AM208" s="59">
        <f t="shared" si="42"/>
        <v>0</v>
      </c>
      <c r="AN208" s="29">
        <f>IF(S208=0,0,(AD208-S208)/S208*100)</f>
        <v>5.2733076206942462</v>
      </c>
      <c r="AO208" s="29">
        <f t="shared" ref="AO208:AW223" si="43">IF(AD208=0,0,(AE208-AD208)/AD208*100)</f>
        <v>3.3478617901585563</v>
      </c>
      <c r="AP208" s="29">
        <f t="shared" si="43"/>
        <v>3.398325285740464</v>
      </c>
      <c r="AQ208" s="29">
        <f t="shared" si="43"/>
        <v>3.3634805225512951</v>
      </c>
      <c r="AR208" s="29">
        <f t="shared" si="43"/>
        <v>-100</v>
      </c>
      <c r="AS208" s="29">
        <f t="shared" si="43"/>
        <v>0</v>
      </c>
      <c r="AT208" s="29">
        <f t="shared" si="43"/>
        <v>0</v>
      </c>
      <c r="AU208" s="29">
        <f t="shared" si="43"/>
        <v>0</v>
      </c>
      <c r="AV208" s="29">
        <f t="shared" si="43"/>
        <v>0</v>
      </c>
      <c r="AW208" s="29">
        <f t="shared" si="43"/>
        <v>0</v>
      </c>
      <c r="AX208" s="31"/>
      <c r="AY208" s="31"/>
      <c r="AZ208" s="31"/>
      <c r="BA208" s="32"/>
    </row>
    <row r="209" spans="1:52" s="55" customFormat="1" ht="22.5" hidden="1" outlineLevel="1" x14ac:dyDescent="0.25">
      <c r="A209" s="23" t="str">
        <f t="shared" si="39"/>
        <v>2</v>
      </c>
      <c r="C209" s="1"/>
      <c r="D209" s="1" t="s">
        <v>245</v>
      </c>
      <c r="L209" s="56" t="s">
        <v>246</v>
      </c>
      <c r="M209" s="57" t="s">
        <v>23</v>
      </c>
      <c r="N209" s="58" t="s">
        <v>20</v>
      </c>
      <c r="O209" s="59">
        <v>0</v>
      </c>
      <c r="P209" s="59">
        <v>0</v>
      </c>
      <c r="Q209" s="59">
        <v>0</v>
      </c>
      <c r="R209" s="29">
        <v>0</v>
      </c>
      <c r="S209" s="59">
        <v>0</v>
      </c>
      <c r="T209" s="59">
        <v>0</v>
      </c>
      <c r="U209" s="59">
        <v>0</v>
      </c>
      <c r="V209" s="59">
        <v>0</v>
      </c>
      <c r="W209" s="59">
        <v>0</v>
      </c>
      <c r="X209" s="59">
        <v>0</v>
      </c>
      <c r="Y209" s="59">
        <v>0</v>
      </c>
      <c r="Z209" s="59">
        <v>0</v>
      </c>
      <c r="AA209" s="59">
        <v>0</v>
      </c>
      <c r="AB209" s="59">
        <v>0</v>
      </c>
      <c r="AC209" s="59">
        <v>0</v>
      </c>
      <c r="AD209" s="59">
        <v>0</v>
      </c>
      <c r="AE209" s="59">
        <f t="shared" ref="T209:AM209" si="44">SUM(AE210:AE219)</f>
        <v>0</v>
      </c>
      <c r="AF209" s="59">
        <f t="shared" si="44"/>
        <v>0</v>
      </c>
      <c r="AG209" s="59">
        <f t="shared" si="44"/>
        <v>0</v>
      </c>
      <c r="AH209" s="59">
        <f t="shared" si="44"/>
        <v>0</v>
      </c>
      <c r="AI209" s="59">
        <f t="shared" si="44"/>
        <v>0</v>
      </c>
      <c r="AJ209" s="59">
        <f t="shared" si="44"/>
        <v>0</v>
      </c>
      <c r="AK209" s="59">
        <f t="shared" si="44"/>
        <v>0</v>
      </c>
      <c r="AL209" s="59">
        <f t="shared" si="44"/>
        <v>0</v>
      </c>
      <c r="AM209" s="59">
        <f t="shared" si="44"/>
        <v>0</v>
      </c>
      <c r="AN209" s="29">
        <f>IF(S209=0,0,(AD209-S209)/S209*100)</f>
        <v>0</v>
      </c>
      <c r="AO209" s="29">
        <f t="shared" si="43"/>
        <v>0</v>
      </c>
      <c r="AP209" s="29">
        <f t="shared" si="43"/>
        <v>0</v>
      </c>
      <c r="AQ209" s="29">
        <f t="shared" si="43"/>
        <v>0</v>
      </c>
      <c r="AR209" s="29">
        <f t="shared" si="43"/>
        <v>0</v>
      </c>
      <c r="AS209" s="29">
        <f t="shared" si="43"/>
        <v>0</v>
      </c>
      <c r="AT209" s="29">
        <f t="shared" si="43"/>
        <v>0</v>
      </c>
      <c r="AU209" s="29">
        <f t="shared" si="43"/>
        <v>0</v>
      </c>
      <c r="AV209" s="29">
        <f t="shared" si="43"/>
        <v>0</v>
      </c>
      <c r="AW209" s="29">
        <f t="shared" si="43"/>
        <v>0</v>
      </c>
      <c r="AX209" s="42"/>
      <c r="AY209" s="42"/>
      <c r="AZ209" s="42"/>
    </row>
    <row r="210" spans="1:52" ht="11.25" hidden="1" outlineLevel="1" x14ac:dyDescent="0.25">
      <c r="A210" s="23" t="str">
        <f t="shared" si="39"/>
        <v>2</v>
      </c>
      <c r="B210" s="1" t="s">
        <v>247</v>
      </c>
      <c r="D210" s="1" t="s">
        <v>248</v>
      </c>
      <c r="L210" s="34" t="s">
        <v>249</v>
      </c>
      <c r="M210" s="43" t="s">
        <v>250</v>
      </c>
      <c r="N210" s="36" t="s">
        <v>20</v>
      </c>
      <c r="O210" s="45">
        <v>0</v>
      </c>
      <c r="P210" s="45">
        <v>0</v>
      </c>
      <c r="Q210" s="45">
        <v>0</v>
      </c>
      <c r="R210" s="45">
        <v>0</v>
      </c>
      <c r="S210" s="45">
        <v>0</v>
      </c>
      <c r="T210" s="45">
        <v>0</v>
      </c>
      <c r="U210" s="45">
        <v>0</v>
      </c>
      <c r="V210" s="45">
        <v>0</v>
      </c>
      <c r="W210" s="45">
        <v>0</v>
      </c>
      <c r="X210" s="45">
        <v>0</v>
      </c>
      <c r="Y210" s="45">
        <v>0</v>
      </c>
      <c r="Z210" s="45">
        <v>0</v>
      </c>
      <c r="AA210" s="45">
        <v>0</v>
      </c>
      <c r="AB210" s="45">
        <v>0</v>
      </c>
      <c r="AC210" s="45">
        <v>0</v>
      </c>
      <c r="AD210" s="45">
        <v>0</v>
      </c>
      <c r="AE210" s="45">
        <f>SUMIFS([2]Покупка!AD$15:AD$54,[2]Покупка!$A$15:$A$54,$A210,[2]Покупка!$M$15:$M$54,$B210)</f>
        <v>0</v>
      </c>
      <c r="AF210" s="45">
        <f>SUMIFS([2]Покупка!AE$15:AE$54,[2]Покупка!$A$15:$A$54,$A210,[2]Покупка!$M$15:$M$54,$B210)</f>
        <v>0</v>
      </c>
      <c r="AG210" s="45">
        <f>SUMIFS([2]Покупка!AF$15:AF$54,[2]Покупка!$A$15:$A$54,$A210,[2]Покупка!$M$15:$M$54,$B210)</f>
        <v>0</v>
      </c>
      <c r="AH210" s="45">
        <f>SUMIFS([2]Покупка!AG$15:AG$54,[2]Покупка!$A$15:$A$54,$A210,[2]Покупка!$M$15:$M$54,$B210)</f>
        <v>0</v>
      </c>
      <c r="AI210" s="45">
        <f>SUMIFS([2]Покупка!AH$15:AH$54,[2]Покупка!$A$15:$A$54,$A210,[2]Покупка!$M$15:$M$54,$B210)</f>
        <v>0</v>
      </c>
      <c r="AJ210" s="45">
        <f>SUMIFS([2]Покупка!AI$15:AI$54,[2]Покупка!$A$15:$A$54,$A210,[2]Покупка!$M$15:$M$54,$B210)</f>
        <v>0</v>
      </c>
      <c r="AK210" s="45">
        <f>SUMIFS([2]Покупка!AJ$15:AJ$54,[2]Покупка!$A$15:$A$54,$A210,[2]Покупка!$M$15:$M$54,$B210)</f>
        <v>0</v>
      </c>
      <c r="AL210" s="45">
        <f>SUMIFS([2]Покупка!AK$15:AK$54,[2]Покупка!$A$15:$A$54,$A210,[2]Покупка!$M$15:$M$54,$B210)</f>
        <v>0</v>
      </c>
      <c r="AM210" s="45">
        <f>SUMIFS([2]Покупка!AL$15:AL$54,[2]Покупка!$A$15:$A$54,$A210,[2]Покупка!$M$15:$M$54,$B210)</f>
        <v>0</v>
      </c>
      <c r="AN210" s="45">
        <f t="shared" ref="AN210:AN251" si="45">IF(S210=0,0,(AD210-S210)/S210*100)</f>
        <v>0</v>
      </c>
      <c r="AO210" s="45">
        <f t="shared" si="43"/>
        <v>0</v>
      </c>
      <c r="AP210" s="45">
        <f t="shared" si="43"/>
        <v>0</v>
      </c>
      <c r="AQ210" s="45">
        <f t="shared" si="43"/>
        <v>0</v>
      </c>
      <c r="AR210" s="45">
        <f t="shared" si="43"/>
        <v>0</v>
      </c>
      <c r="AS210" s="45">
        <f t="shared" si="43"/>
        <v>0</v>
      </c>
      <c r="AT210" s="45">
        <f t="shared" si="43"/>
        <v>0</v>
      </c>
      <c r="AU210" s="45">
        <f t="shared" si="43"/>
        <v>0</v>
      </c>
      <c r="AV210" s="45">
        <f t="shared" si="43"/>
        <v>0</v>
      </c>
      <c r="AW210" s="45">
        <f t="shared" si="43"/>
        <v>0</v>
      </c>
      <c r="AX210" s="31"/>
      <c r="AY210" s="31"/>
      <c r="AZ210" s="31"/>
    </row>
    <row r="211" spans="1:52" ht="11.25" hidden="1" outlineLevel="1" x14ac:dyDescent="0.25">
      <c r="A211" s="23" t="str">
        <f t="shared" si="39"/>
        <v>2</v>
      </c>
      <c r="B211" s="1" t="s">
        <v>251</v>
      </c>
      <c r="D211" s="1" t="s">
        <v>252</v>
      </c>
      <c r="L211" s="34" t="s">
        <v>253</v>
      </c>
      <c r="M211" s="43" t="s">
        <v>254</v>
      </c>
      <c r="N211" s="36" t="s">
        <v>20</v>
      </c>
      <c r="O211" s="45">
        <v>0</v>
      </c>
      <c r="P211" s="45">
        <v>0</v>
      </c>
      <c r="Q211" s="45">
        <v>0</v>
      </c>
      <c r="R211" s="45">
        <v>0</v>
      </c>
      <c r="S211" s="45">
        <v>0</v>
      </c>
      <c r="T211" s="45">
        <v>0</v>
      </c>
      <c r="U211" s="45">
        <v>0</v>
      </c>
      <c r="V211" s="45">
        <v>0</v>
      </c>
      <c r="W211" s="45">
        <v>0</v>
      </c>
      <c r="X211" s="45">
        <v>0</v>
      </c>
      <c r="Y211" s="45">
        <v>0</v>
      </c>
      <c r="Z211" s="45">
        <v>0</v>
      </c>
      <c r="AA211" s="45">
        <v>0</v>
      </c>
      <c r="AB211" s="45">
        <v>0</v>
      </c>
      <c r="AC211" s="45">
        <v>0</v>
      </c>
      <c r="AD211" s="45">
        <v>0</v>
      </c>
      <c r="AE211" s="45">
        <f>SUMIFS([2]Покупка!AD$15:AD$54,[2]Покупка!$A$15:$A$54,$A211,[2]Покупка!$M$15:$M$54,$B211)</f>
        <v>0</v>
      </c>
      <c r="AF211" s="45">
        <f>SUMIFS([2]Покупка!AE$15:AE$54,[2]Покупка!$A$15:$A$54,$A211,[2]Покупка!$M$15:$M$54,$B211)</f>
        <v>0</v>
      </c>
      <c r="AG211" s="45">
        <f>SUMIFS([2]Покупка!AF$15:AF$54,[2]Покупка!$A$15:$A$54,$A211,[2]Покупка!$M$15:$M$54,$B211)</f>
        <v>0</v>
      </c>
      <c r="AH211" s="45">
        <f>SUMIFS([2]Покупка!AG$15:AG$54,[2]Покупка!$A$15:$A$54,$A211,[2]Покупка!$M$15:$M$54,$B211)</f>
        <v>0</v>
      </c>
      <c r="AI211" s="45">
        <f>SUMIFS([2]Покупка!AH$15:AH$54,[2]Покупка!$A$15:$A$54,$A211,[2]Покупка!$M$15:$M$54,$B211)</f>
        <v>0</v>
      </c>
      <c r="AJ211" s="45">
        <f>SUMIFS([2]Покупка!AI$15:AI$54,[2]Покупка!$A$15:$A$54,$A211,[2]Покупка!$M$15:$M$54,$B211)</f>
        <v>0</v>
      </c>
      <c r="AK211" s="45">
        <f>SUMIFS([2]Покупка!AJ$15:AJ$54,[2]Покупка!$A$15:$A$54,$A211,[2]Покупка!$M$15:$M$54,$B211)</f>
        <v>0</v>
      </c>
      <c r="AL211" s="45">
        <f>SUMIFS([2]Покупка!AK$15:AK$54,[2]Покупка!$A$15:$A$54,$A211,[2]Покупка!$M$15:$M$54,$B211)</f>
        <v>0</v>
      </c>
      <c r="AM211" s="45">
        <f>SUMIFS([2]Покупка!AL$15:AL$54,[2]Покупка!$A$15:$A$54,$A211,[2]Покупка!$M$15:$M$54,$B211)</f>
        <v>0</v>
      </c>
      <c r="AN211" s="45">
        <f t="shared" si="45"/>
        <v>0</v>
      </c>
      <c r="AO211" s="45">
        <f t="shared" si="43"/>
        <v>0</v>
      </c>
      <c r="AP211" s="45">
        <f t="shared" si="43"/>
        <v>0</v>
      </c>
      <c r="AQ211" s="45">
        <f t="shared" si="43"/>
        <v>0</v>
      </c>
      <c r="AR211" s="45">
        <f t="shared" si="43"/>
        <v>0</v>
      </c>
      <c r="AS211" s="45">
        <f t="shared" si="43"/>
        <v>0</v>
      </c>
      <c r="AT211" s="45">
        <f t="shared" si="43"/>
        <v>0</v>
      </c>
      <c r="AU211" s="45">
        <f t="shared" si="43"/>
        <v>0</v>
      </c>
      <c r="AV211" s="45">
        <f t="shared" si="43"/>
        <v>0</v>
      </c>
      <c r="AW211" s="45">
        <f t="shared" si="43"/>
        <v>0</v>
      </c>
      <c r="AX211" s="31"/>
      <c r="AY211" s="31"/>
      <c r="AZ211" s="31"/>
    </row>
    <row r="212" spans="1:52" ht="11.25" hidden="1" outlineLevel="1" x14ac:dyDescent="0.25">
      <c r="A212" s="23" t="str">
        <f t="shared" si="39"/>
        <v>2</v>
      </c>
      <c r="B212" s="1" t="s">
        <v>255</v>
      </c>
      <c r="D212" s="1" t="s">
        <v>256</v>
      </c>
      <c r="L212" s="34" t="s">
        <v>257</v>
      </c>
      <c r="M212" s="43" t="s">
        <v>258</v>
      </c>
      <c r="N212" s="36" t="s">
        <v>20</v>
      </c>
      <c r="O212" s="45">
        <v>0</v>
      </c>
      <c r="P212" s="45">
        <v>0</v>
      </c>
      <c r="Q212" s="45">
        <v>0</v>
      </c>
      <c r="R212" s="45">
        <v>0</v>
      </c>
      <c r="S212" s="45">
        <v>0</v>
      </c>
      <c r="T212" s="45">
        <v>0</v>
      </c>
      <c r="U212" s="45">
        <v>0</v>
      </c>
      <c r="V212" s="45">
        <v>0</v>
      </c>
      <c r="W212" s="45">
        <v>0</v>
      </c>
      <c r="X212" s="45">
        <v>0</v>
      </c>
      <c r="Y212" s="45">
        <v>0</v>
      </c>
      <c r="Z212" s="45">
        <v>0</v>
      </c>
      <c r="AA212" s="45">
        <v>0</v>
      </c>
      <c r="AB212" s="45">
        <v>0</v>
      </c>
      <c r="AC212" s="45">
        <v>0</v>
      </c>
      <c r="AD212" s="45">
        <v>0</v>
      </c>
      <c r="AE212" s="45">
        <f>SUMIFS([2]Покупка!AD$15:AD$54,[2]Покупка!$A$15:$A$54,$A212,[2]Покупка!$M$15:$M$54,$B212)</f>
        <v>0</v>
      </c>
      <c r="AF212" s="45">
        <f>SUMIFS([2]Покупка!AE$15:AE$54,[2]Покупка!$A$15:$A$54,$A212,[2]Покупка!$M$15:$M$54,$B212)</f>
        <v>0</v>
      </c>
      <c r="AG212" s="45">
        <f>SUMIFS([2]Покупка!AF$15:AF$54,[2]Покупка!$A$15:$A$54,$A212,[2]Покупка!$M$15:$M$54,$B212)</f>
        <v>0</v>
      </c>
      <c r="AH212" s="45">
        <f>SUMIFS([2]Покупка!AG$15:AG$54,[2]Покупка!$A$15:$A$54,$A212,[2]Покупка!$M$15:$M$54,$B212)</f>
        <v>0</v>
      </c>
      <c r="AI212" s="45">
        <f>SUMIFS([2]Покупка!AH$15:AH$54,[2]Покупка!$A$15:$A$54,$A212,[2]Покупка!$M$15:$M$54,$B212)</f>
        <v>0</v>
      </c>
      <c r="AJ212" s="45">
        <f>SUMIFS([2]Покупка!AI$15:AI$54,[2]Покупка!$A$15:$A$54,$A212,[2]Покупка!$M$15:$M$54,$B212)</f>
        <v>0</v>
      </c>
      <c r="AK212" s="45">
        <f>SUMIFS([2]Покупка!AJ$15:AJ$54,[2]Покупка!$A$15:$A$54,$A212,[2]Покупка!$M$15:$M$54,$B212)</f>
        <v>0</v>
      </c>
      <c r="AL212" s="45">
        <f>SUMIFS([2]Покупка!AK$15:AK$54,[2]Покупка!$A$15:$A$54,$A212,[2]Покупка!$M$15:$M$54,$B212)</f>
        <v>0</v>
      </c>
      <c r="AM212" s="45">
        <f>SUMIFS([2]Покупка!AL$15:AL$54,[2]Покупка!$A$15:$A$54,$A212,[2]Покупка!$M$15:$M$54,$B212)</f>
        <v>0</v>
      </c>
      <c r="AN212" s="45">
        <f t="shared" si="45"/>
        <v>0</v>
      </c>
      <c r="AO212" s="45">
        <f t="shared" si="43"/>
        <v>0</v>
      </c>
      <c r="AP212" s="45">
        <f t="shared" si="43"/>
        <v>0</v>
      </c>
      <c r="AQ212" s="45">
        <f t="shared" si="43"/>
        <v>0</v>
      </c>
      <c r="AR212" s="45">
        <f t="shared" si="43"/>
        <v>0</v>
      </c>
      <c r="AS212" s="45">
        <f t="shared" si="43"/>
        <v>0</v>
      </c>
      <c r="AT212" s="45">
        <f t="shared" si="43"/>
        <v>0</v>
      </c>
      <c r="AU212" s="45">
        <f t="shared" si="43"/>
        <v>0</v>
      </c>
      <c r="AV212" s="45">
        <f t="shared" si="43"/>
        <v>0</v>
      </c>
      <c r="AW212" s="45">
        <f t="shared" si="43"/>
        <v>0</v>
      </c>
      <c r="AX212" s="31"/>
      <c r="AY212" s="31"/>
      <c r="AZ212" s="31"/>
    </row>
    <row r="213" spans="1:52" ht="11.25" hidden="1" outlineLevel="1" x14ac:dyDescent="0.25">
      <c r="A213" s="23" t="str">
        <f t="shared" si="39"/>
        <v>2</v>
      </c>
      <c r="B213" s="1" t="s">
        <v>259</v>
      </c>
      <c r="D213" s="1" t="s">
        <v>260</v>
      </c>
      <c r="L213" s="34" t="s">
        <v>261</v>
      </c>
      <c r="M213" s="43" t="s">
        <v>262</v>
      </c>
      <c r="N213" s="36" t="s">
        <v>20</v>
      </c>
      <c r="O213" s="45">
        <v>0</v>
      </c>
      <c r="P213" s="45">
        <v>0</v>
      </c>
      <c r="Q213" s="45">
        <v>0</v>
      </c>
      <c r="R213" s="45">
        <v>0</v>
      </c>
      <c r="S213" s="45">
        <v>0</v>
      </c>
      <c r="T213" s="45">
        <v>0</v>
      </c>
      <c r="U213" s="45">
        <v>0</v>
      </c>
      <c r="V213" s="45">
        <v>0</v>
      </c>
      <c r="W213" s="45">
        <v>0</v>
      </c>
      <c r="X213" s="45">
        <v>0</v>
      </c>
      <c r="Y213" s="45">
        <v>0</v>
      </c>
      <c r="Z213" s="45">
        <v>0</v>
      </c>
      <c r="AA213" s="45">
        <v>0</v>
      </c>
      <c r="AB213" s="45">
        <v>0</v>
      </c>
      <c r="AC213" s="45">
        <v>0</v>
      </c>
      <c r="AD213" s="45">
        <v>0</v>
      </c>
      <c r="AE213" s="45">
        <f>SUMIFS([2]Покупка!AD$15:AD$54,[2]Покупка!$A$15:$A$54,$A213,[2]Покупка!$M$15:$M$54,$B213)</f>
        <v>0</v>
      </c>
      <c r="AF213" s="45">
        <f>SUMIFS([2]Покупка!AE$15:AE$54,[2]Покупка!$A$15:$A$54,$A213,[2]Покупка!$M$15:$M$54,$B213)</f>
        <v>0</v>
      </c>
      <c r="AG213" s="45">
        <f>SUMIFS([2]Покупка!AF$15:AF$54,[2]Покупка!$A$15:$A$54,$A213,[2]Покупка!$M$15:$M$54,$B213)</f>
        <v>0</v>
      </c>
      <c r="AH213" s="45">
        <f>SUMIFS([2]Покупка!AG$15:AG$54,[2]Покупка!$A$15:$A$54,$A213,[2]Покупка!$M$15:$M$54,$B213)</f>
        <v>0</v>
      </c>
      <c r="AI213" s="45">
        <f>SUMIFS([2]Покупка!AH$15:AH$54,[2]Покупка!$A$15:$A$54,$A213,[2]Покупка!$M$15:$M$54,$B213)</f>
        <v>0</v>
      </c>
      <c r="AJ213" s="45">
        <f>SUMIFS([2]Покупка!AI$15:AI$54,[2]Покупка!$A$15:$A$54,$A213,[2]Покупка!$M$15:$M$54,$B213)</f>
        <v>0</v>
      </c>
      <c r="AK213" s="45">
        <f>SUMIFS([2]Покупка!AJ$15:AJ$54,[2]Покупка!$A$15:$A$54,$A213,[2]Покупка!$M$15:$M$54,$B213)</f>
        <v>0</v>
      </c>
      <c r="AL213" s="45">
        <f>SUMIFS([2]Покупка!AK$15:AK$54,[2]Покупка!$A$15:$A$54,$A213,[2]Покупка!$M$15:$M$54,$B213)</f>
        <v>0</v>
      </c>
      <c r="AM213" s="45">
        <f>SUMIFS([2]Покупка!AL$15:AL$54,[2]Покупка!$A$15:$A$54,$A213,[2]Покупка!$M$15:$M$54,$B213)</f>
        <v>0</v>
      </c>
      <c r="AN213" s="45">
        <f t="shared" si="45"/>
        <v>0</v>
      </c>
      <c r="AO213" s="45">
        <f t="shared" si="43"/>
        <v>0</v>
      </c>
      <c r="AP213" s="45">
        <f t="shared" si="43"/>
        <v>0</v>
      </c>
      <c r="AQ213" s="45">
        <f t="shared" si="43"/>
        <v>0</v>
      </c>
      <c r="AR213" s="45">
        <f t="shared" si="43"/>
        <v>0</v>
      </c>
      <c r="AS213" s="45">
        <f t="shared" si="43"/>
        <v>0</v>
      </c>
      <c r="AT213" s="45">
        <f t="shared" si="43"/>
        <v>0</v>
      </c>
      <c r="AU213" s="45">
        <f t="shared" si="43"/>
        <v>0</v>
      </c>
      <c r="AV213" s="45">
        <f t="shared" si="43"/>
        <v>0</v>
      </c>
      <c r="AW213" s="45">
        <f t="shared" si="43"/>
        <v>0</v>
      </c>
      <c r="AX213" s="31"/>
      <c r="AY213" s="31"/>
      <c r="AZ213" s="31"/>
    </row>
    <row r="214" spans="1:52" ht="11.25" hidden="1" outlineLevel="1" x14ac:dyDescent="0.25">
      <c r="A214" s="23" t="str">
        <f t="shared" si="39"/>
        <v>2</v>
      </c>
      <c r="B214" s="1" t="s">
        <v>263</v>
      </c>
      <c r="D214" s="1" t="s">
        <v>264</v>
      </c>
      <c r="L214" s="34" t="s">
        <v>265</v>
      </c>
      <c r="M214" s="43" t="s">
        <v>24</v>
      </c>
      <c r="N214" s="36" t="s">
        <v>20</v>
      </c>
      <c r="O214" s="45">
        <v>0</v>
      </c>
      <c r="P214" s="45">
        <v>0</v>
      </c>
      <c r="Q214" s="45">
        <v>0</v>
      </c>
      <c r="R214" s="45">
        <v>0</v>
      </c>
      <c r="S214" s="45">
        <v>0</v>
      </c>
      <c r="T214" s="45">
        <v>0</v>
      </c>
      <c r="U214" s="45">
        <v>0</v>
      </c>
      <c r="V214" s="45">
        <v>0</v>
      </c>
      <c r="W214" s="45">
        <v>0</v>
      </c>
      <c r="X214" s="45">
        <v>0</v>
      </c>
      <c r="Y214" s="45">
        <v>0</v>
      </c>
      <c r="Z214" s="45">
        <v>0</v>
      </c>
      <c r="AA214" s="45">
        <v>0</v>
      </c>
      <c r="AB214" s="45">
        <v>0</v>
      </c>
      <c r="AC214" s="45">
        <v>0</v>
      </c>
      <c r="AD214" s="45">
        <v>0</v>
      </c>
      <c r="AE214" s="45">
        <f>SUMIFS([2]Покупка!AD$15:AD$54,[2]Покупка!$A$15:$A$54,$A214,[2]Покупка!$M$15:$M$54,$B214)</f>
        <v>0</v>
      </c>
      <c r="AF214" s="45">
        <f>SUMIFS([2]Покупка!AE$15:AE$54,[2]Покупка!$A$15:$A$54,$A214,[2]Покупка!$M$15:$M$54,$B214)</f>
        <v>0</v>
      </c>
      <c r="AG214" s="45">
        <f>SUMIFS([2]Покупка!AF$15:AF$54,[2]Покупка!$A$15:$A$54,$A214,[2]Покупка!$M$15:$M$54,$B214)</f>
        <v>0</v>
      </c>
      <c r="AH214" s="45">
        <f>SUMIFS([2]Покупка!AG$15:AG$54,[2]Покупка!$A$15:$A$54,$A214,[2]Покупка!$M$15:$M$54,$B214)</f>
        <v>0</v>
      </c>
      <c r="AI214" s="45">
        <f>SUMIFS([2]Покупка!AH$15:AH$54,[2]Покупка!$A$15:$A$54,$A214,[2]Покупка!$M$15:$M$54,$B214)</f>
        <v>0</v>
      </c>
      <c r="AJ214" s="45">
        <f>SUMIFS([2]Покупка!AI$15:AI$54,[2]Покупка!$A$15:$A$54,$A214,[2]Покупка!$M$15:$M$54,$B214)</f>
        <v>0</v>
      </c>
      <c r="AK214" s="45">
        <f>SUMIFS([2]Покупка!AJ$15:AJ$54,[2]Покупка!$A$15:$A$54,$A214,[2]Покупка!$M$15:$M$54,$B214)</f>
        <v>0</v>
      </c>
      <c r="AL214" s="45">
        <f>SUMIFS([2]Покупка!AK$15:AK$54,[2]Покупка!$A$15:$A$54,$A214,[2]Покупка!$M$15:$M$54,$B214)</f>
        <v>0</v>
      </c>
      <c r="AM214" s="45">
        <f>SUMIFS([2]Покупка!AL$15:AL$54,[2]Покупка!$A$15:$A$54,$A214,[2]Покупка!$M$15:$M$54,$B214)</f>
        <v>0</v>
      </c>
      <c r="AN214" s="45">
        <f t="shared" si="45"/>
        <v>0</v>
      </c>
      <c r="AO214" s="45">
        <f t="shared" si="43"/>
        <v>0</v>
      </c>
      <c r="AP214" s="45">
        <f t="shared" si="43"/>
        <v>0</v>
      </c>
      <c r="AQ214" s="45">
        <f t="shared" si="43"/>
        <v>0</v>
      </c>
      <c r="AR214" s="45">
        <f t="shared" si="43"/>
        <v>0</v>
      </c>
      <c r="AS214" s="45">
        <f t="shared" si="43"/>
        <v>0</v>
      </c>
      <c r="AT214" s="45">
        <f t="shared" si="43"/>
        <v>0</v>
      </c>
      <c r="AU214" s="45">
        <f t="shared" si="43"/>
        <v>0</v>
      </c>
      <c r="AV214" s="45">
        <f t="shared" si="43"/>
        <v>0</v>
      </c>
      <c r="AW214" s="45">
        <f t="shared" si="43"/>
        <v>0</v>
      </c>
      <c r="AX214" s="31"/>
      <c r="AY214" s="31"/>
      <c r="AZ214" s="31"/>
    </row>
    <row r="215" spans="1:52" ht="11.25" hidden="1" outlineLevel="1" x14ac:dyDescent="0.25">
      <c r="A215" s="23" t="str">
        <f t="shared" si="39"/>
        <v>2</v>
      </c>
      <c r="D215" s="1" t="s">
        <v>266</v>
      </c>
      <c r="L215" s="34" t="s">
        <v>267</v>
      </c>
      <c r="M215" s="43" t="s">
        <v>25</v>
      </c>
      <c r="N215" s="36" t="s">
        <v>20</v>
      </c>
      <c r="O215" s="49"/>
      <c r="P215" s="49"/>
      <c r="Q215" s="49"/>
      <c r="R215" s="45">
        <v>0</v>
      </c>
      <c r="S215" s="49"/>
      <c r="T215" s="49"/>
      <c r="U215" s="49"/>
      <c r="V215" s="49"/>
      <c r="W215" s="49"/>
      <c r="X215" s="49"/>
      <c r="Y215" s="49"/>
      <c r="Z215" s="49"/>
      <c r="AA215" s="49"/>
      <c r="AB215" s="49"/>
      <c r="AC215" s="49"/>
      <c r="AD215" s="49"/>
      <c r="AE215" s="49"/>
      <c r="AF215" s="49"/>
      <c r="AG215" s="49"/>
      <c r="AH215" s="49"/>
      <c r="AI215" s="49"/>
      <c r="AJ215" s="49"/>
      <c r="AK215" s="49"/>
      <c r="AL215" s="49"/>
      <c r="AM215" s="49"/>
      <c r="AN215" s="45">
        <f t="shared" si="45"/>
        <v>0</v>
      </c>
      <c r="AO215" s="45">
        <f t="shared" si="43"/>
        <v>0</v>
      </c>
      <c r="AP215" s="45">
        <f t="shared" si="43"/>
        <v>0</v>
      </c>
      <c r="AQ215" s="45">
        <f t="shared" si="43"/>
        <v>0</v>
      </c>
      <c r="AR215" s="45">
        <f t="shared" si="43"/>
        <v>0</v>
      </c>
      <c r="AS215" s="45">
        <f t="shared" si="43"/>
        <v>0</v>
      </c>
      <c r="AT215" s="45">
        <f t="shared" si="43"/>
        <v>0</v>
      </c>
      <c r="AU215" s="45">
        <f t="shared" si="43"/>
        <v>0</v>
      </c>
      <c r="AV215" s="45">
        <f t="shared" si="43"/>
        <v>0</v>
      </c>
      <c r="AW215" s="45">
        <f t="shared" si="43"/>
        <v>0</v>
      </c>
      <c r="AX215" s="31"/>
      <c r="AY215" s="31"/>
      <c r="AZ215" s="31"/>
    </row>
    <row r="216" spans="1:52" ht="11.25" hidden="1" outlineLevel="1" x14ac:dyDescent="0.25">
      <c r="A216" s="23" t="str">
        <f t="shared" si="39"/>
        <v>2</v>
      </c>
      <c r="D216" s="1" t="s">
        <v>268</v>
      </c>
      <c r="L216" s="34" t="s">
        <v>269</v>
      </c>
      <c r="M216" s="43" t="s">
        <v>26</v>
      </c>
      <c r="N216" s="36" t="s">
        <v>20</v>
      </c>
      <c r="O216" s="49"/>
      <c r="P216" s="49"/>
      <c r="Q216" s="49"/>
      <c r="R216" s="45">
        <v>0</v>
      </c>
      <c r="S216" s="49"/>
      <c r="T216" s="49"/>
      <c r="U216" s="49"/>
      <c r="V216" s="49"/>
      <c r="W216" s="49"/>
      <c r="X216" s="49"/>
      <c r="Y216" s="49"/>
      <c r="Z216" s="49"/>
      <c r="AA216" s="49"/>
      <c r="AB216" s="49"/>
      <c r="AC216" s="49"/>
      <c r="AD216" s="49"/>
      <c r="AE216" s="49"/>
      <c r="AF216" s="49"/>
      <c r="AG216" s="49"/>
      <c r="AH216" s="49"/>
      <c r="AI216" s="49"/>
      <c r="AJ216" s="49"/>
      <c r="AK216" s="49"/>
      <c r="AL216" s="49"/>
      <c r="AM216" s="49"/>
      <c r="AN216" s="45">
        <f t="shared" si="45"/>
        <v>0</v>
      </c>
      <c r="AO216" s="45">
        <f t="shared" si="43"/>
        <v>0</v>
      </c>
      <c r="AP216" s="45">
        <f t="shared" si="43"/>
        <v>0</v>
      </c>
      <c r="AQ216" s="45">
        <f t="shared" si="43"/>
        <v>0</v>
      </c>
      <c r="AR216" s="45">
        <f t="shared" si="43"/>
        <v>0</v>
      </c>
      <c r="AS216" s="45">
        <f t="shared" si="43"/>
        <v>0</v>
      </c>
      <c r="AT216" s="45">
        <f t="shared" si="43"/>
        <v>0</v>
      </c>
      <c r="AU216" s="45">
        <f t="shared" si="43"/>
        <v>0</v>
      </c>
      <c r="AV216" s="45">
        <f t="shared" si="43"/>
        <v>0</v>
      </c>
      <c r="AW216" s="45">
        <f t="shared" si="43"/>
        <v>0</v>
      </c>
      <c r="AX216" s="31"/>
      <c r="AY216" s="31"/>
      <c r="AZ216" s="31"/>
    </row>
    <row r="217" spans="1:52" ht="11.25" hidden="1" outlineLevel="1" x14ac:dyDescent="0.25">
      <c r="A217" s="23" t="str">
        <f t="shared" ref="A217:A280" si="46">A216</f>
        <v>2</v>
      </c>
      <c r="B217" s="1" t="s">
        <v>270</v>
      </c>
      <c r="D217" s="1" t="s">
        <v>271</v>
      </c>
      <c r="L217" s="34" t="s">
        <v>272</v>
      </c>
      <c r="M217" s="43" t="s">
        <v>27</v>
      </c>
      <c r="N217" s="36" t="s">
        <v>20</v>
      </c>
      <c r="O217" s="45">
        <v>0</v>
      </c>
      <c r="P217" s="45">
        <v>0</v>
      </c>
      <c r="Q217" s="45">
        <v>0</v>
      </c>
      <c r="R217" s="45">
        <v>0</v>
      </c>
      <c r="S217" s="45">
        <v>0</v>
      </c>
      <c r="T217" s="45">
        <v>0</v>
      </c>
      <c r="U217" s="45">
        <v>0</v>
      </c>
      <c r="V217" s="45">
        <v>0</v>
      </c>
      <c r="W217" s="45">
        <v>0</v>
      </c>
      <c r="X217" s="45">
        <v>0</v>
      </c>
      <c r="Y217" s="45">
        <v>0</v>
      </c>
      <c r="Z217" s="45">
        <v>0</v>
      </c>
      <c r="AA217" s="45">
        <v>0</v>
      </c>
      <c r="AB217" s="45">
        <v>0</v>
      </c>
      <c r="AC217" s="45">
        <v>0</v>
      </c>
      <c r="AD217" s="45">
        <v>0</v>
      </c>
      <c r="AE217" s="45">
        <f>SUMIFS([2]Покупка!AD$15:AD$54,[2]Покупка!$A$15:$A$54,$A217,[2]Покупка!$M$15:$M$54,$B217)</f>
        <v>0</v>
      </c>
      <c r="AF217" s="45">
        <f>SUMIFS([2]Покупка!AE$15:AE$54,[2]Покупка!$A$15:$A$54,$A217,[2]Покупка!$M$15:$M$54,$B217)</f>
        <v>0</v>
      </c>
      <c r="AG217" s="45">
        <f>SUMIFS([2]Покупка!AF$15:AF$54,[2]Покупка!$A$15:$A$54,$A217,[2]Покупка!$M$15:$M$54,$B217)</f>
        <v>0</v>
      </c>
      <c r="AH217" s="45">
        <f>SUMIFS([2]Покупка!AG$15:AG$54,[2]Покупка!$A$15:$A$54,$A217,[2]Покупка!$M$15:$M$54,$B217)</f>
        <v>0</v>
      </c>
      <c r="AI217" s="45">
        <f>SUMIFS([2]Покупка!AH$15:AH$54,[2]Покупка!$A$15:$A$54,$A217,[2]Покупка!$M$15:$M$54,$B217)</f>
        <v>0</v>
      </c>
      <c r="AJ217" s="45">
        <f>SUMIFS([2]Покупка!AI$15:AI$54,[2]Покупка!$A$15:$A$54,$A217,[2]Покупка!$M$15:$M$54,$B217)</f>
        <v>0</v>
      </c>
      <c r="AK217" s="45">
        <f>SUMIFS([2]Покупка!AJ$15:AJ$54,[2]Покупка!$A$15:$A$54,$A217,[2]Покупка!$M$15:$M$54,$B217)</f>
        <v>0</v>
      </c>
      <c r="AL217" s="45">
        <f>SUMIFS([2]Покупка!AK$15:AK$54,[2]Покупка!$A$15:$A$54,$A217,[2]Покупка!$M$15:$M$54,$B217)</f>
        <v>0</v>
      </c>
      <c r="AM217" s="45">
        <f>SUMIFS([2]Покупка!AL$15:AL$54,[2]Покупка!$A$15:$A$54,$A217,[2]Покупка!$M$15:$M$54,$B217)</f>
        <v>0</v>
      </c>
      <c r="AN217" s="45">
        <f t="shared" si="45"/>
        <v>0</v>
      </c>
      <c r="AO217" s="45">
        <f t="shared" si="43"/>
        <v>0</v>
      </c>
      <c r="AP217" s="45">
        <f t="shared" si="43"/>
        <v>0</v>
      </c>
      <c r="AQ217" s="45">
        <f t="shared" si="43"/>
        <v>0</v>
      </c>
      <c r="AR217" s="45">
        <f t="shared" si="43"/>
        <v>0</v>
      </c>
      <c r="AS217" s="45">
        <f t="shared" si="43"/>
        <v>0</v>
      </c>
      <c r="AT217" s="45">
        <f t="shared" si="43"/>
        <v>0</v>
      </c>
      <c r="AU217" s="45">
        <f t="shared" si="43"/>
        <v>0</v>
      </c>
      <c r="AV217" s="45">
        <f t="shared" si="43"/>
        <v>0</v>
      </c>
      <c r="AW217" s="45">
        <f t="shared" si="43"/>
        <v>0</v>
      </c>
      <c r="AX217" s="31"/>
      <c r="AY217" s="31"/>
      <c r="AZ217" s="31"/>
    </row>
    <row r="218" spans="1:52" ht="11.25" hidden="1" outlineLevel="1" x14ac:dyDescent="0.25">
      <c r="A218" s="23" t="str">
        <f t="shared" si="46"/>
        <v>2</v>
      </c>
      <c r="B218" s="1" t="s">
        <v>273</v>
      </c>
      <c r="D218" s="1" t="s">
        <v>274</v>
      </c>
      <c r="L218" s="34" t="s">
        <v>275</v>
      </c>
      <c r="M218" s="43" t="s">
        <v>28</v>
      </c>
      <c r="N218" s="36" t="s">
        <v>20</v>
      </c>
      <c r="O218" s="45">
        <v>0</v>
      </c>
      <c r="P218" s="45">
        <v>0</v>
      </c>
      <c r="Q218" s="45">
        <v>0</v>
      </c>
      <c r="R218" s="45">
        <v>0</v>
      </c>
      <c r="S218" s="45">
        <v>0</v>
      </c>
      <c r="T218" s="45">
        <v>0</v>
      </c>
      <c r="U218" s="45">
        <v>0</v>
      </c>
      <c r="V218" s="45">
        <v>0</v>
      </c>
      <c r="W218" s="45">
        <v>0</v>
      </c>
      <c r="X218" s="45">
        <v>0</v>
      </c>
      <c r="Y218" s="45">
        <v>0</v>
      </c>
      <c r="Z218" s="45">
        <v>0</v>
      </c>
      <c r="AA218" s="45">
        <v>0</v>
      </c>
      <c r="AB218" s="45">
        <v>0</v>
      </c>
      <c r="AC218" s="45">
        <v>0</v>
      </c>
      <c r="AD218" s="45">
        <v>0</v>
      </c>
      <c r="AE218" s="45">
        <f>SUMIFS([2]Покупка!AD$15:AD$54,[2]Покупка!$A$15:$A$54,$A218,[2]Покупка!$M$15:$M$54,$B218)</f>
        <v>0</v>
      </c>
      <c r="AF218" s="45">
        <f>SUMIFS([2]Покупка!AE$15:AE$54,[2]Покупка!$A$15:$A$54,$A218,[2]Покупка!$M$15:$M$54,$B218)</f>
        <v>0</v>
      </c>
      <c r="AG218" s="45">
        <f>SUMIFS([2]Покупка!AF$15:AF$54,[2]Покупка!$A$15:$A$54,$A218,[2]Покупка!$M$15:$M$54,$B218)</f>
        <v>0</v>
      </c>
      <c r="AH218" s="45">
        <f>SUMIFS([2]Покупка!AG$15:AG$54,[2]Покупка!$A$15:$A$54,$A218,[2]Покупка!$M$15:$M$54,$B218)</f>
        <v>0</v>
      </c>
      <c r="AI218" s="45">
        <f>SUMIFS([2]Покупка!AH$15:AH$54,[2]Покупка!$A$15:$A$54,$A218,[2]Покупка!$M$15:$M$54,$B218)</f>
        <v>0</v>
      </c>
      <c r="AJ218" s="45">
        <f>SUMIFS([2]Покупка!AI$15:AI$54,[2]Покупка!$A$15:$A$54,$A218,[2]Покупка!$M$15:$M$54,$B218)</f>
        <v>0</v>
      </c>
      <c r="AK218" s="45">
        <f>SUMIFS([2]Покупка!AJ$15:AJ$54,[2]Покупка!$A$15:$A$54,$A218,[2]Покупка!$M$15:$M$54,$B218)</f>
        <v>0</v>
      </c>
      <c r="AL218" s="45">
        <f>SUMIFS([2]Покупка!AK$15:AK$54,[2]Покупка!$A$15:$A$54,$A218,[2]Покупка!$M$15:$M$54,$B218)</f>
        <v>0</v>
      </c>
      <c r="AM218" s="45">
        <f>SUMIFS([2]Покупка!AL$15:AL$54,[2]Покупка!$A$15:$A$54,$A218,[2]Покупка!$M$15:$M$54,$B218)</f>
        <v>0</v>
      </c>
      <c r="AN218" s="45">
        <f t="shared" si="45"/>
        <v>0</v>
      </c>
      <c r="AO218" s="45">
        <f t="shared" si="43"/>
        <v>0</v>
      </c>
      <c r="AP218" s="45">
        <f t="shared" si="43"/>
        <v>0</v>
      </c>
      <c r="AQ218" s="45">
        <f t="shared" si="43"/>
        <v>0</v>
      </c>
      <c r="AR218" s="45">
        <f t="shared" si="43"/>
        <v>0</v>
      </c>
      <c r="AS218" s="45">
        <f t="shared" si="43"/>
        <v>0</v>
      </c>
      <c r="AT218" s="45">
        <f t="shared" si="43"/>
        <v>0</v>
      </c>
      <c r="AU218" s="45">
        <f t="shared" si="43"/>
        <v>0</v>
      </c>
      <c r="AV218" s="45">
        <f t="shared" si="43"/>
        <v>0</v>
      </c>
      <c r="AW218" s="45">
        <f t="shared" si="43"/>
        <v>0</v>
      </c>
      <c r="AX218" s="31"/>
      <c r="AY218" s="31"/>
      <c r="AZ218" s="31"/>
    </row>
    <row r="219" spans="1:52" ht="11.25" hidden="1" outlineLevel="1" x14ac:dyDescent="0.25">
      <c r="A219" s="23" t="str">
        <f t="shared" si="46"/>
        <v>2</v>
      </c>
      <c r="B219" s="1" t="s">
        <v>276</v>
      </c>
      <c r="D219" s="1" t="s">
        <v>277</v>
      </c>
      <c r="L219" s="34" t="s">
        <v>278</v>
      </c>
      <c r="M219" s="43" t="s">
        <v>279</v>
      </c>
      <c r="N219" s="36" t="s">
        <v>20</v>
      </c>
      <c r="O219" s="45">
        <v>0</v>
      </c>
      <c r="P219" s="45">
        <v>0</v>
      </c>
      <c r="Q219" s="45">
        <v>0</v>
      </c>
      <c r="R219" s="45">
        <v>0</v>
      </c>
      <c r="S219" s="45">
        <v>0</v>
      </c>
      <c r="T219" s="45">
        <v>0</v>
      </c>
      <c r="U219" s="45">
        <v>0</v>
      </c>
      <c r="V219" s="45">
        <v>0</v>
      </c>
      <c r="W219" s="45">
        <v>0</v>
      </c>
      <c r="X219" s="45">
        <v>0</v>
      </c>
      <c r="Y219" s="45">
        <v>0</v>
      </c>
      <c r="Z219" s="45">
        <v>0</v>
      </c>
      <c r="AA219" s="45">
        <v>0</v>
      </c>
      <c r="AB219" s="45">
        <v>0</v>
      </c>
      <c r="AC219" s="45">
        <v>0</v>
      </c>
      <c r="AD219" s="45">
        <v>0</v>
      </c>
      <c r="AE219" s="45">
        <f>SUMIFS([2]Покупка!AD$15:AD$54,[2]Покупка!$A$15:$A$54,$A219,[2]Покупка!$M$15:$M$54,$B219)</f>
        <v>0</v>
      </c>
      <c r="AF219" s="45">
        <f>SUMIFS([2]Покупка!AE$15:AE$54,[2]Покупка!$A$15:$A$54,$A219,[2]Покупка!$M$15:$M$54,$B219)</f>
        <v>0</v>
      </c>
      <c r="AG219" s="45">
        <f>SUMIFS([2]Покупка!AF$15:AF$54,[2]Покупка!$A$15:$A$54,$A219,[2]Покупка!$M$15:$M$54,$B219)</f>
        <v>0</v>
      </c>
      <c r="AH219" s="45">
        <f>SUMIFS([2]Покупка!AG$15:AG$54,[2]Покупка!$A$15:$A$54,$A219,[2]Покупка!$M$15:$M$54,$B219)</f>
        <v>0</v>
      </c>
      <c r="AI219" s="45">
        <f>SUMIFS([2]Покупка!AH$15:AH$54,[2]Покупка!$A$15:$A$54,$A219,[2]Покупка!$M$15:$M$54,$B219)</f>
        <v>0</v>
      </c>
      <c r="AJ219" s="45">
        <f>SUMIFS([2]Покупка!AI$15:AI$54,[2]Покупка!$A$15:$A$54,$A219,[2]Покупка!$M$15:$M$54,$B219)</f>
        <v>0</v>
      </c>
      <c r="AK219" s="45">
        <f>SUMIFS([2]Покупка!AJ$15:AJ$54,[2]Покупка!$A$15:$A$54,$A219,[2]Покупка!$M$15:$M$54,$B219)</f>
        <v>0</v>
      </c>
      <c r="AL219" s="45">
        <f>SUMIFS([2]Покупка!AK$15:AK$54,[2]Покупка!$A$15:$A$54,$A219,[2]Покупка!$M$15:$M$54,$B219)</f>
        <v>0</v>
      </c>
      <c r="AM219" s="45">
        <f>SUMIFS([2]Покупка!AL$15:AL$54,[2]Покупка!$A$15:$A$54,$A219,[2]Покупка!$M$15:$M$54,$B219)</f>
        <v>0</v>
      </c>
      <c r="AN219" s="45">
        <f>IF(S219=0,0,(AD219-S219)/S219*100)</f>
        <v>0</v>
      </c>
      <c r="AO219" s="45">
        <f t="shared" si="43"/>
        <v>0</v>
      </c>
      <c r="AP219" s="45">
        <f t="shared" si="43"/>
        <v>0</v>
      </c>
      <c r="AQ219" s="45">
        <f t="shared" si="43"/>
        <v>0</v>
      </c>
      <c r="AR219" s="45">
        <f t="shared" si="43"/>
        <v>0</v>
      </c>
      <c r="AS219" s="45">
        <f t="shared" si="43"/>
        <v>0</v>
      </c>
      <c r="AT219" s="45">
        <f t="shared" si="43"/>
        <v>0</v>
      </c>
      <c r="AU219" s="45">
        <f t="shared" si="43"/>
        <v>0</v>
      </c>
      <c r="AV219" s="45">
        <f t="shared" si="43"/>
        <v>0</v>
      </c>
      <c r="AW219" s="45">
        <f t="shared" si="43"/>
        <v>0</v>
      </c>
      <c r="AX219" s="31"/>
      <c r="AY219" s="31"/>
      <c r="AZ219" s="31"/>
    </row>
    <row r="220" spans="1:52" ht="11.25" hidden="1" outlineLevel="1" x14ac:dyDescent="0.25">
      <c r="A220" s="23" t="str">
        <f t="shared" si="46"/>
        <v>2</v>
      </c>
      <c r="D220" s="1" t="s">
        <v>280</v>
      </c>
      <c r="L220" s="34" t="s">
        <v>281</v>
      </c>
      <c r="M220" s="35" t="s">
        <v>282</v>
      </c>
      <c r="N220" s="70" t="s">
        <v>20</v>
      </c>
      <c r="O220" s="45">
        <v>0</v>
      </c>
      <c r="P220" s="45">
        <v>0</v>
      </c>
      <c r="Q220" s="45">
        <v>0</v>
      </c>
      <c r="R220" s="45">
        <v>0</v>
      </c>
      <c r="S220" s="45">
        <v>0</v>
      </c>
      <c r="T220" s="45">
        <v>0</v>
      </c>
      <c r="U220" s="45">
        <v>0</v>
      </c>
      <c r="V220" s="45">
        <v>0</v>
      </c>
      <c r="W220" s="45">
        <v>0</v>
      </c>
      <c r="X220" s="45">
        <v>0</v>
      </c>
      <c r="Y220" s="45">
        <v>0</v>
      </c>
      <c r="Z220" s="45">
        <v>0</v>
      </c>
      <c r="AA220" s="45">
        <v>0</v>
      </c>
      <c r="AB220" s="45">
        <v>0</v>
      </c>
      <c r="AC220" s="45">
        <v>0</v>
      </c>
      <c r="AD220" s="45">
        <v>0</v>
      </c>
      <c r="AE220" s="45">
        <f>SUMIFS([2]Реагенты!AD$15:AD$24,[2]Реагенты!$A$15:$A$24,$A220,[2]Реагенты!$M$15:$M$24,"Всего по тарифу")</f>
        <v>0</v>
      </c>
      <c r="AF220" s="45">
        <f>SUMIFS([2]Реагенты!AE$15:AE$24,[2]Реагенты!$A$15:$A$24,$A220,[2]Реагенты!$M$15:$M$24,"Всего по тарифу")</f>
        <v>0</v>
      </c>
      <c r="AG220" s="45">
        <f>SUMIFS([2]Реагенты!AF$15:AF$24,[2]Реагенты!$A$15:$A$24,$A220,[2]Реагенты!$M$15:$M$24,"Всего по тарифу")</f>
        <v>0</v>
      </c>
      <c r="AH220" s="45">
        <f>SUMIFS([2]Реагенты!AG$15:AG$24,[2]Реагенты!$A$15:$A$24,$A220,[2]Реагенты!$M$15:$M$24,"Всего по тарифу")</f>
        <v>0</v>
      </c>
      <c r="AI220" s="45">
        <f>SUMIFS([2]Реагенты!AH$15:AH$24,[2]Реагенты!$A$15:$A$24,$A220,[2]Реагенты!$M$15:$M$24,"Всего по тарифу")</f>
        <v>0</v>
      </c>
      <c r="AJ220" s="45">
        <f>SUMIFS([2]Реагенты!AI$15:AI$24,[2]Реагенты!$A$15:$A$24,$A220,[2]Реагенты!$M$15:$M$24,"Всего по тарифу")</f>
        <v>0</v>
      </c>
      <c r="AK220" s="45">
        <f>SUMIFS([2]Реагенты!AJ$15:AJ$24,[2]Реагенты!$A$15:$A$24,$A220,[2]Реагенты!$M$15:$M$24,"Всего по тарифу")</f>
        <v>0</v>
      </c>
      <c r="AL220" s="45">
        <f>SUMIFS([2]Реагенты!AK$15:AK$24,[2]Реагенты!$A$15:$A$24,$A220,[2]Реагенты!$M$15:$M$24,"Всего по тарифу")</f>
        <v>0</v>
      </c>
      <c r="AM220" s="45">
        <f>SUMIFS([2]Реагенты!AL$15:AL$24,[2]Реагенты!$A$15:$A$24,$A220,[2]Реагенты!$M$15:$M$24,"Всего по тарифу")</f>
        <v>0</v>
      </c>
      <c r="AN220" s="45">
        <f t="shared" si="45"/>
        <v>0</v>
      </c>
      <c r="AO220" s="45">
        <f t="shared" si="43"/>
        <v>0</v>
      </c>
      <c r="AP220" s="45">
        <f t="shared" si="43"/>
        <v>0</v>
      </c>
      <c r="AQ220" s="45">
        <f t="shared" si="43"/>
        <v>0</v>
      </c>
      <c r="AR220" s="45">
        <f t="shared" si="43"/>
        <v>0</v>
      </c>
      <c r="AS220" s="45">
        <f t="shared" si="43"/>
        <v>0</v>
      </c>
      <c r="AT220" s="45">
        <f t="shared" si="43"/>
        <v>0</v>
      </c>
      <c r="AU220" s="45">
        <f t="shared" si="43"/>
        <v>0</v>
      </c>
      <c r="AV220" s="45">
        <f t="shared" si="43"/>
        <v>0</v>
      </c>
      <c r="AW220" s="45">
        <f t="shared" si="43"/>
        <v>0</v>
      </c>
      <c r="AX220" s="31"/>
      <c r="AY220" s="31"/>
      <c r="AZ220" s="31"/>
    </row>
    <row r="221" spans="1:52" s="55" customFormat="1" ht="11.25" outlineLevel="1" x14ac:dyDescent="0.25">
      <c r="A221" s="23" t="str">
        <f t="shared" si="46"/>
        <v>2</v>
      </c>
      <c r="C221" s="1"/>
      <c r="D221" s="1" t="s">
        <v>283</v>
      </c>
      <c r="L221" s="56" t="s">
        <v>284</v>
      </c>
      <c r="M221" s="57" t="s">
        <v>285</v>
      </c>
      <c r="N221" s="58" t="s">
        <v>20</v>
      </c>
      <c r="O221" s="29">
        <v>127.44</v>
      </c>
      <c r="P221" s="29">
        <v>107.259</v>
      </c>
      <c r="Q221" s="29">
        <v>107.259</v>
      </c>
      <c r="R221" s="29">
        <v>0</v>
      </c>
      <c r="S221" s="29">
        <v>150.38</v>
      </c>
      <c r="T221" s="59">
        <v>158.31</v>
      </c>
      <c r="U221" s="29">
        <v>0</v>
      </c>
      <c r="V221" s="29">
        <v>0</v>
      </c>
      <c r="W221" s="29">
        <v>0</v>
      </c>
      <c r="X221" s="29">
        <v>0</v>
      </c>
      <c r="Y221" s="29">
        <v>0</v>
      </c>
      <c r="Z221" s="29">
        <v>0</v>
      </c>
      <c r="AA221" s="29">
        <v>0</v>
      </c>
      <c r="AB221" s="29">
        <v>0</v>
      </c>
      <c r="AC221" s="29">
        <v>0</v>
      </c>
      <c r="AD221" s="59">
        <v>158.31</v>
      </c>
      <c r="AE221" s="29">
        <f t="shared" ref="P221:AM221" si="47">SUM(AE222:AE230)</f>
        <v>163.61000000000001</v>
      </c>
      <c r="AF221" s="29">
        <f t="shared" si="47"/>
        <v>169.17</v>
      </c>
      <c r="AG221" s="29">
        <f t="shared" si="47"/>
        <v>174.86</v>
      </c>
      <c r="AH221" s="29">
        <f t="shared" si="47"/>
        <v>0</v>
      </c>
      <c r="AI221" s="29">
        <f t="shared" si="47"/>
        <v>0</v>
      </c>
      <c r="AJ221" s="29">
        <f t="shared" si="47"/>
        <v>0</v>
      </c>
      <c r="AK221" s="29">
        <f t="shared" si="47"/>
        <v>0</v>
      </c>
      <c r="AL221" s="29">
        <f t="shared" si="47"/>
        <v>0</v>
      </c>
      <c r="AM221" s="29">
        <f t="shared" si="47"/>
        <v>0</v>
      </c>
      <c r="AN221" s="29">
        <f t="shared" si="45"/>
        <v>5.2733076206942462</v>
      </c>
      <c r="AO221" s="29">
        <f t="shared" si="43"/>
        <v>3.3478617901585563</v>
      </c>
      <c r="AP221" s="29">
        <f t="shared" si="43"/>
        <v>3.398325285740464</v>
      </c>
      <c r="AQ221" s="29">
        <f t="shared" si="43"/>
        <v>3.3634805225512951</v>
      </c>
      <c r="AR221" s="29">
        <f t="shared" si="43"/>
        <v>-100</v>
      </c>
      <c r="AS221" s="29">
        <f t="shared" si="43"/>
        <v>0</v>
      </c>
      <c r="AT221" s="29">
        <f t="shared" si="43"/>
        <v>0</v>
      </c>
      <c r="AU221" s="29">
        <f t="shared" si="43"/>
        <v>0</v>
      </c>
      <c r="AV221" s="29">
        <f t="shared" si="43"/>
        <v>0</v>
      </c>
      <c r="AW221" s="29">
        <f t="shared" si="43"/>
        <v>0</v>
      </c>
      <c r="AX221" s="42"/>
      <c r="AY221" s="42"/>
      <c r="AZ221" s="42"/>
    </row>
    <row r="222" spans="1:52" ht="11.25" outlineLevel="1" x14ac:dyDescent="0.25">
      <c r="A222" s="23" t="str">
        <f t="shared" si="46"/>
        <v>2</v>
      </c>
      <c r="B222" s="1" t="s">
        <v>286</v>
      </c>
      <c r="D222" s="1" t="s">
        <v>287</v>
      </c>
      <c r="L222" s="34" t="s">
        <v>288</v>
      </c>
      <c r="M222" s="43" t="s">
        <v>289</v>
      </c>
      <c r="N222" s="36" t="s">
        <v>20</v>
      </c>
      <c r="O222" s="45">
        <v>59.26</v>
      </c>
      <c r="P222" s="45">
        <v>52.411999999999999</v>
      </c>
      <c r="Q222" s="45">
        <v>52.411999999999999</v>
      </c>
      <c r="R222" s="45">
        <v>0</v>
      </c>
      <c r="S222" s="45">
        <v>80</v>
      </c>
      <c r="T222" s="45">
        <v>71.16</v>
      </c>
      <c r="U222" s="45">
        <v>0</v>
      </c>
      <c r="V222" s="45">
        <v>0</v>
      </c>
      <c r="W222" s="45">
        <v>0</v>
      </c>
      <c r="X222" s="45">
        <v>0</v>
      </c>
      <c r="Y222" s="45">
        <v>0</v>
      </c>
      <c r="Z222" s="45">
        <v>0</v>
      </c>
      <c r="AA222" s="45">
        <v>0</v>
      </c>
      <c r="AB222" s="45">
        <v>0</v>
      </c>
      <c r="AC222" s="45">
        <v>0</v>
      </c>
      <c r="AD222" s="45">
        <v>71.16</v>
      </c>
      <c r="AE222" s="45">
        <f>SUMIFS([2]Налоги!AD$15:AD$42,[2]Налоги!$A$15:$A$42,$A222,[2]Налоги!$M$15:$M$42,$B222)</f>
        <v>72.98</v>
      </c>
      <c r="AF222" s="45">
        <f>SUMIFS([2]Налоги!AE$15:AE$42,[2]Налоги!$A$15:$A$42,$A222,[2]Налоги!$M$15:$M$42,$B222)</f>
        <v>74.849999999999994</v>
      </c>
      <c r="AG222" s="45">
        <f>SUMIFS([2]Налоги!AF$15:AF$42,[2]Налоги!$A$15:$A$42,$A222,[2]Налоги!$M$15:$M$42,$B222)</f>
        <v>76.78</v>
      </c>
      <c r="AH222" s="45">
        <f>SUMIFS([2]Налоги!AG$15:AG$42,[2]Налоги!$A$15:$A$42,$A222,[2]Налоги!$M$15:$M$42,$B222)</f>
        <v>0</v>
      </c>
      <c r="AI222" s="45">
        <f>SUMIFS([2]Налоги!AH$15:AH$42,[2]Налоги!$A$15:$A$42,$A222,[2]Налоги!$M$15:$M$42,$B222)</f>
        <v>0</v>
      </c>
      <c r="AJ222" s="45">
        <f>SUMIFS([2]Налоги!AI$15:AI$42,[2]Налоги!$A$15:$A$42,$A222,[2]Налоги!$M$15:$M$42,$B222)</f>
        <v>0</v>
      </c>
      <c r="AK222" s="45">
        <f>SUMIFS([2]Налоги!AJ$15:AJ$42,[2]Налоги!$A$15:$A$42,$A222,[2]Налоги!$M$15:$M$42,$B222)</f>
        <v>0</v>
      </c>
      <c r="AL222" s="45">
        <f>SUMIFS([2]Налоги!AK$15:AK$42,[2]Налоги!$A$15:$A$42,$A222,[2]Налоги!$M$15:$M$42,$B222)</f>
        <v>0</v>
      </c>
      <c r="AM222" s="45">
        <f>SUMIFS([2]Налоги!AL$15:AL$42,[2]Налоги!$A$15:$A$42,$A222,[2]Налоги!$M$15:$M$42,$B222)</f>
        <v>0</v>
      </c>
      <c r="AN222" s="45">
        <f t="shared" si="45"/>
        <v>-11.050000000000004</v>
      </c>
      <c r="AO222" s="45">
        <f t="shared" si="43"/>
        <v>2.557616638561</v>
      </c>
      <c r="AP222" s="45">
        <f t="shared" si="43"/>
        <v>2.5623458481775696</v>
      </c>
      <c r="AQ222" s="45">
        <f t="shared" si="43"/>
        <v>2.5784903139612654</v>
      </c>
      <c r="AR222" s="45">
        <f t="shared" si="43"/>
        <v>-100</v>
      </c>
      <c r="AS222" s="45">
        <f t="shared" si="43"/>
        <v>0</v>
      </c>
      <c r="AT222" s="45">
        <f t="shared" si="43"/>
        <v>0</v>
      </c>
      <c r="AU222" s="45">
        <f t="shared" si="43"/>
        <v>0</v>
      </c>
      <c r="AV222" s="45">
        <f t="shared" si="43"/>
        <v>0</v>
      </c>
      <c r="AW222" s="45">
        <f t="shared" si="43"/>
        <v>0</v>
      </c>
      <c r="AX222" s="31"/>
      <c r="AY222" s="31"/>
      <c r="AZ222" s="31"/>
    </row>
    <row r="223" spans="1:52" ht="11.25" hidden="1" outlineLevel="1" x14ac:dyDescent="0.25">
      <c r="A223" s="23" t="str">
        <f t="shared" si="46"/>
        <v>2</v>
      </c>
      <c r="B223" s="1" t="s">
        <v>290</v>
      </c>
      <c r="D223" s="1" t="s">
        <v>291</v>
      </c>
      <c r="L223" s="34" t="s">
        <v>292</v>
      </c>
      <c r="M223" s="43" t="s">
        <v>293</v>
      </c>
      <c r="N223" s="36" t="s">
        <v>20</v>
      </c>
      <c r="O223" s="45">
        <v>0</v>
      </c>
      <c r="P223" s="45">
        <v>0</v>
      </c>
      <c r="Q223" s="45">
        <v>0</v>
      </c>
      <c r="R223" s="45">
        <v>0</v>
      </c>
      <c r="S223" s="45">
        <v>0</v>
      </c>
      <c r="T223" s="45">
        <v>0</v>
      </c>
      <c r="U223" s="45">
        <v>0</v>
      </c>
      <c r="V223" s="45">
        <v>0</v>
      </c>
      <c r="W223" s="45">
        <v>0</v>
      </c>
      <c r="X223" s="45">
        <v>0</v>
      </c>
      <c r="Y223" s="45">
        <v>0</v>
      </c>
      <c r="Z223" s="45">
        <v>0</v>
      </c>
      <c r="AA223" s="45">
        <v>0</v>
      </c>
      <c r="AB223" s="45">
        <v>0</v>
      </c>
      <c r="AC223" s="45">
        <v>0</v>
      </c>
      <c r="AD223" s="45">
        <v>0</v>
      </c>
      <c r="AE223" s="45">
        <f>SUMIFS([2]Налоги!AD$15:AD$42,[2]Налоги!$A$15:$A$42,$A223,[2]Налоги!$M$15:$M$42,$B223)</f>
        <v>0</v>
      </c>
      <c r="AF223" s="45">
        <f>SUMIFS([2]Налоги!AE$15:AE$42,[2]Налоги!$A$15:$A$42,$A223,[2]Налоги!$M$15:$M$42,$B223)</f>
        <v>0</v>
      </c>
      <c r="AG223" s="45">
        <f>SUMIFS([2]Налоги!AF$15:AF$42,[2]Налоги!$A$15:$A$42,$A223,[2]Налоги!$M$15:$M$42,$B223)</f>
        <v>0</v>
      </c>
      <c r="AH223" s="45">
        <f>SUMIFS([2]Налоги!AG$15:AG$42,[2]Налоги!$A$15:$A$42,$A223,[2]Налоги!$M$15:$M$42,$B223)</f>
        <v>0</v>
      </c>
      <c r="AI223" s="45">
        <f>SUMIFS([2]Налоги!AH$15:AH$42,[2]Налоги!$A$15:$A$42,$A223,[2]Налоги!$M$15:$M$42,$B223)</f>
        <v>0</v>
      </c>
      <c r="AJ223" s="45">
        <f>SUMIFS([2]Налоги!AI$15:AI$42,[2]Налоги!$A$15:$A$42,$A223,[2]Налоги!$M$15:$M$42,$B223)</f>
        <v>0</v>
      </c>
      <c r="AK223" s="45">
        <f>SUMIFS([2]Налоги!AJ$15:AJ$42,[2]Налоги!$A$15:$A$42,$A223,[2]Налоги!$M$15:$M$42,$B223)</f>
        <v>0</v>
      </c>
      <c r="AL223" s="45">
        <f>SUMIFS([2]Налоги!AK$15:AK$42,[2]Налоги!$A$15:$A$42,$A223,[2]Налоги!$M$15:$M$42,$B223)</f>
        <v>0</v>
      </c>
      <c r="AM223" s="45">
        <f>SUMIFS([2]Налоги!AL$15:AL$42,[2]Налоги!$A$15:$A$42,$A223,[2]Налоги!$M$15:$M$42,$B223)</f>
        <v>0</v>
      </c>
      <c r="AN223" s="45">
        <f t="shared" si="45"/>
        <v>0</v>
      </c>
      <c r="AO223" s="45">
        <f t="shared" si="43"/>
        <v>0</v>
      </c>
      <c r="AP223" s="45">
        <f t="shared" si="43"/>
        <v>0</v>
      </c>
      <c r="AQ223" s="45">
        <f t="shared" si="43"/>
        <v>0</v>
      </c>
      <c r="AR223" s="45">
        <f t="shared" si="43"/>
        <v>0</v>
      </c>
      <c r="AS223" s="45">
        <f t="shared" si="43"/>
        <v>0</v>
      </c>
      <c r="AT223" s="45">
        <f t="shared" si="43"/>
        <v>0</v>
      </c>
      <c r="AU223" s="45">
        <f t="shared" si="43"/>
        <v>0</v>
      </c>
      <c r="AV223" s="45">
        <f t="shared" si="43"/>
        <v>0</v>
      </c>
      <c r="AW223" s="45">
        <f t="shared" si="43"/>
        <v>0</v>
      </c>
      <c r="AX223" s="31"/>
      <c r="AY223" s="31"/>
      <c r="AZ223" s="31"/>
    </row>
    <row r="224" spans="1:52" ht="11.25" hidden="1" outlineLevel="1" x14ac:dyDescent="0.25">
      <c r="A224" s="23" t="str">
        <f t="shared" si="46"/>
        <v>2</v>
      </c>
      <c r="B224" s="1" t="s">
        <v>30</v>
      </c>
      <c r="D224" s="1" t="s">
        <v>294</v>
      </c>
      <c r="L224" s="34" t="s">
        <v>295</v>
      </c>
      <c r="M224" s="43" t="s">
        <v>296</v>
      </c>
      <c r="N224" s="36" t="s">
        <v>20</v>
      </c>
      <c r="O224" s="45">
        <v>0</v>
      </c>
      <c r="P224" s="45">
        <v>0</v>
      </c>
      <c r="Q224" s="45">
        <v>0</v>
      </c>
      <c r="R224" s="45">
        <v>0</v>
      </c>
      <c r="S224" s="45">
        <v>0</v>
      </c>
      <c r="T224" s="45">
        <v>0</v>
      </c>
      <c r="U224" s="45">
        <v>0</v>
      </c>
      <c r="V224" s="45">
        <v>0</v>
      </c>
      <c r="W224" s="45">
        <v>0</v>
      </c>
      <c r="X224" s="45">
        <v>0</v>
      </c>
      <c r="Y224" s="45">
        <v>0</v>
      </c>
      <c r="Z224" s="45">
        <v>0</v>
      </c>
      <c r="AA224" s="45">
        <v>0</v>
      </c>
      <c r="AB224" s="45">
        <v>0</v>
      </c>
      <c r="AC224" s="45">
        <v>0</v>
      </c>
      <c r="AD224" s="45">
        <v>0</v>
      </c>
      <c r="AE224" s="45">
        <f>SUMIFS([2]Налоги!AD$15:AD$42,[2]Налоги!$A$15:$A$42,$A224,[2]Налоги!$M$15:$M$42,$B224)</f>
        <v>0</v>
      </c>
      <c r="AF224" s="45">
        <f>SUMIFS([2]Налоги!AE$15:AE$42,[2]Налоги!$A$15:$A$42,$A224,[2]Налоги!$M$15:$M$42,$B224)</f>
        <v>0</v>
      </c>
      <c r="AG224" s="45">
        <f>SUMIFS([2]Налоги!AF$15:AF$42,[2]Налоги!$A$15:$A$42,$A224,[2]Налоги!$M$15:$M$42,$B224)</f>
        <v>0</v>
      </c>
      <c r="AH224" s="45">
        <f>SUMIFS([2]Налоги!AG$15:AG$42,[2]Налоги!$A$15:$A$42,$A224,[2]Налоги!$M$15:$M$42,$B224)</f>
        <v>0</v>
      </c>
      <c r="AI224" s="45">
        <f>SUMIFS([2]Налоги!AH$15:AH$42,[2]Налоги!$A$15:$A$42,$A224,[2]Налоги!$M$15:$M$42,$B224)</f>
        <v>0</v>
      </c>
      <c r="AJ224" s="45">
        <f>SUMIFS([2]Налоги!AI$15:AI$42,[2]Налоги!$A$15:$A$42,$A224,[2]Налоги!$M$15:$M$42,$B224)</f>
        <v>0</v>
      </c>
      <c r="AK224" s="45">
        <f>SUMIFS([2]Налоги!AJ$15:AJ$42,[2]Налоги!$A$15:$A$42,$A224,[2]Налоги!$M$15:$M$42,$B224)</f>
        <v>0</v>
      </c>
      <c r="AL224" s="45">
        <f>SUMIFS([2]Налоги!AK$15:AK$42,[2]Налоги!$A$15:$A$42,$A224,[2]Налоги!$M$15:$M$42,$B224)</f>
        <v>0</v>
      </c>
      <c r="AM224" s="45">
        <f>SUMIFS([2]Налоги!AL$15:AL$42,[2]Налоги!$A$15:$A$42,$A224,[2]Налоги!$M$15:$M$42,$B224)</f>
        <v>0</v>
      </c>
      <c r="AN224" s="45">
        <f t="shared" si="45"/>
        <v>0</v>
      </c>
      <c r="AO224" s="45">
        <f t="shared" ref="AO224:AW251" si="48">IF(AD224=0,0,(AE224-AD224)/AD224*100)</f>
        <v>0</v>
      </c>
      <c r="AP224" s="45">
        <f t="shared" si="48"/>
        <v>0</v>
      </c>
      <c r="AQ224" s="45">
        <f t="shared" si="48"/>
        <v>0</v>
      </c>
      <c r="AR224" s="45">
        <f t="shared" si="48"/>
        <v>0</v>
      </c>
      <c r="AS224" s="45">
        <f t="shared" si="48"/>
        <v>0</v>
      </c>
      <c r="AT224" s="45">
        <f t="shared" si="48"/>
        <v>0</v>
      </c>
      <c r="AU224" s="45">
        <f t="shared" si="48"/>
        <v>0</v>
      </c>
      <c r="AV224" s="45">
        <f t="shared" si="48"/>
        <v>0</v>
      </c>
      <c r="AW224" s="45">
        <f t="shared" si="48"/>
        <v>0</v>
      </c>
      <c r="AX224" s="31"/>
      <c r="AY224" s="31"/>
      <c r="AZ224" s="31"/>
    </row>
    <row r="225" spans="1:52" ht="11.25" outlineLevel="1" x14ac:dyDescent="0.25">
      <c r="A225" s="23" t="str">
        <f t="shared" si="46"/>
        <v>2</v>
      </c>
      <c r="B225" s="1" t="s">
        <v>297</v>
      </c>
      <c r="D225" s="1" t="s">
        <v>298</v>
      </c>
      <c r="L225" s="34" t="s">
        <v>299</v>
      </c>
      <c r="M225" s="43" t="s">
        <v>300</v>
      </c>
      <c r="N225" s="36" t="s">
        <v>20</v>
      </c>
      <c r="O225" s="45">
        <v>68.180000000000007</v>
      </c>
      <c r="P225" s="45">
        <v>54.847000000000001</v>
      </c>
      <c r="Q225" s="45">
        <v>54.847000000000001</v>
      </c>
      <c r="R225" s="45">
        <v>0</v>
      </c>
      <c r="S225" s="45">
        <v>70.38</v>
      </c>
      <c r="T225" s="45">
        <v>87.15</v>
      </c>
      <c r="U225" s="45">
        <v>0</v>
      </c>
      <c r="V225" s="45">
        <v>0</v>
      </c>
      <c r="W225" s="45">
        <v>0</v>
      </c>
      <c r="X225" s="45">
        <v>0</v>
      </c>
      <c r="Y225" s="45">
        <v>0</v>
      </c>
      <c r="Z225" s="45">
        <v>0</v>
      </c>
      <c r="AA225" s="45">
        <v>0</v>
      </c>
      <c r="AB225" s="45">
        <v>0</v>
      </c>
      <c r="AC225" s="45">
        <v>0</v>
      </c>
      <c r="AD225" s="45">
        <v>87.15</v>
      </c>
      <c r="AE225" s="45">
        <f>SUMIFS([2]Налоги!AD$15:AD$42,[2]Налоги!$A$15:$A$42,$A225,[2]Налоги!$M$15:$M$42,$B225)</f>
        <v>90.63</v>
      </c>
      <c r="AF225" s="45">
        <f>SUMIFS([2]Налоги!AE$15:AE$42,[2]Налоги!$A$15:$A$42,$A225,[2]Налоги!$M$15:$M$42,$B225)</f>
        <v>94.32</v>
      </c>
      <c r="AG225" s="45">
        <f>SUMIFS([2]Налоги!AF$15:AF$42,[2]Налоги!$A$15:$A$42,$A225,[2]Налоги!$M$15:$M$42,$B225)</f>
        <v>98.08</v>
      </c>
      <c r="AH225" s="45">
        <f>SUMIFS([2]Налоги!AG$15:AG$42,[2]Налоги!$A$15:$A$42,$A225,[2]Налоги!$M$15:$M$42,$B225)</f>
        <v>0</v>
      </c>
      <c r="AI225" s="45">
        <f>SUMIFS([2]Налоги!AH$15:AH$42,[2]Налоги!$A$15:$A$42,$A225,[2]Налоги!$M$15:$M$42,$B225)</f>
        <v>0</v>
      </c>
      <c r="AJ225" s="45">
        <f>SUMIFS([2]Налоги!AI$15:AI$42,[2]Налоги!$A$15:$A$42,$A225,[2]Налоги!$M$15:$M$42,$B225)</f>
        <v>0</v>
      </c>
      <c r="AK225" s="45">
        <f>SUMIFS([2]Налоги!AJ$15:AJ$42,[2]Налоги!$A$15:$A$42,$A225,[2]Налоги!$M$15:$M$42,$B225)</f>
        <v>0</v>
      </c>
      <c r="AL225" s="45">
        <f>SUMIFS([2]Налоги!AK$15:AK$42,[2]Налоги!$A$15:$A$42,$A225,[2]Налоги!$M$15:$M$42,$B225)</f>
        <v>0</v>
      </c>
      <c r="AM225" s="45">
        <f>SUMIFS([2]Налоги!AL$15:AL$42,[2]Налоги!$A$15:$A$42,$A225,[2]Налоги!$M$15:$M$42,$B225)</f>
        <v>0</v>
      </c>
      <c r="AN225" s="45">
        <f t="shared" si="45"/>
        <v>23.827791986359777</v>
      </c>
      <c r="AO225" s="45">
        <f t="shared" si="48"/>
        <v>3.9931153184165109</v>
      </c>
      <c r="AP225" s="45">
        <f t="shared" si="48"/>
        <v>4.0714995034756685</v>
      </c>
      <c r="AQ225" s="45">
        <f t="shared" si="48"/>
        <v>3.9864291772688776</v>
      </c>
      <c r="AR225" s="45">
        <f t="shared" si="48"/>
        <v>-100</v>
      </c>
      <c r="AS225" s="45">
        <f t="shared" si="48"/>
        <v>0</v>
      </c>
      <c r="AT225" s="45">
        <f t="shared" si="48"/>
        <v>0</v>
      </c>
      <c r="AU225" s="45">
        <f t="shared" si="48"/>
        <v>0</v>
      </c>
      <c r="AV225" s="45">
        <f t="shared" si="48"/>
        <v>0</v>
      </c>
      <c r="AW225" s="45">
        <f t="shared" si="48"/>
        <v>0</v>
      </c>
      <c r="AX225" s="31"/>
      <c r="AY225" s="31"/>
      <c r="AZ225" s="31"/>
    </row>
    <row r="226" spans="1:52" ht="11.25" hidden="1" outlineLevel="1" x14ac:dyDescent="0.25">
      <c r="A226" s="23" t="str">
        <f t="shared" si="46"/>
        <v>2</v>
      </c>
      <c r="B226" s="1" t="s">
        <v>301</v>
      </c>
      <c r="D226" s="1" t="s">
        <v>302</v>
      </c>
      <c r="L226" s="34" t="s">
        <v>303</v>
      </c>
      <c r="M226" s="43" t="s">
        <v>304</v>
      </c>
      <c r="N226" s="36" t="s">
        <v>20</v>
      </c>
      <c r="O226" s="45">
        <v>0</v>
      </c>
      <c r="P226" s="45">
        <v>0</v>
      </c>
      <c r="Q226" s="45">
        <v>0</v>
      </c>
      <c r="R226" s="45">
        <v>0</v>
      </c>
      <c r="S226" s="45">
        <v>0</v>
      </c>
      <c r="T226" s="45">
        <v>0</v>
      </c>
      <c r="U226" s="45">
        <v>0</v>
      </c>
      <c r="V226" s="45">
        <v>0</v>
      </c>
      <c r="W226" s="45">
        <v>0</v>
      </c>
      <c r="X226" s="45">
        <v>0</v>
      </c>
      <c r="Y226" s="45">
        <v>0</v>
      </c>
      <c r="Z226" s="45">
        <v>0</v>
      </c>
      <c r="AA226" s="45">
        <v>0</v>
      </c>
      <c r="AB226" s="45">
        <v>0</v>
      </c>
      <c r="AC226" s="45">
        <v>0</v>
      </c>
      <c r="AD226" s="45">
        <v>0</v>
      </c>
      <c r="AE226" s="45">
        <f>SUMIFS([2]Налоги!AD$15:AD$42,[2]Налоги!$A$15:$A$42,$A226,[2]Налоги!$M$15:$M$42,$B226)</f>
        <v>0</v>
      </c>
      <c r="AF226" s="45">
        <f>SUMIFS([2]Налоги!AE$15:AE$42,[2]Налоги!$A$15:$A$42,$A226,[2]Налоги!$M$15:$M$42,$B226)</f>
        <v>0</v>
      </c>
      <c r="AG226" s="45">
        <f>SUMIFS([2]Налоги!AF$15:AF$42,[2]Налоги!$A$15:$A$42,$A226,[2]Налоги!$M$15:$M$42,$B226)</f>
        <v>0</v>
      </c>
      <c r="AH226" s="45">
        <f>SUMIFS([2]Налоги!AG$15:AG$42,[2]Налоги!$A$15:$A$42,$A226,[2]Налоги!$M$15:$M$42,$B226)</f>
        <v>0</v>
      </c>
      <c r="AI226" s="45">
        <f>SUMIFS([2]Налоги!AH$15:AH$42,[2]Налоги!$A$15:$A$42,$A226,[2]Налоги!$M$15:$M$42,$B226)</f>
        <v>0</v>
      </c>
      <c r="AJ226" s="45">
        <f>SUMIFS([2]Налоги!AI$15:AI$42,[2]Налоги!$A$15:$A$42,$A226,[2]Налоги!$M$15:$M$42,$B226)</f>
        <v>0</v>
      </c>
      <c r="AK226" s="45">
        <f>SUMIFS([2]Налоги!AJ$15:AJ$42,[2]Налоги!$A$15:$A$42,$A226,[2]Налоги!$M$15:$M$42,$B226)</f>
        <v>0</v>
      </c>
      <c r="AL226" s="45">
        <f>SUMIFS([2]Налоги!AK$15:AK$42,[2]Налоги!$A$15:$A$42,$A226,[2]Налоги!$M$15:$M$42,$B226)</f>
        <v>0</v>
      </c>
      <c r="AM226" s="45">
        <f>SUMIFS([2]Налоги!AL$15:AL$42,[2]Налоги!$A$15:$A$42,$A226,[2]Налоги!$M$15:$M$42,$B226)</f>
        <v>0</v>
      </c>
      <c r="AN226" s="45">
        <f t="shared" si="45"/>
        <v>0</v>
      </c>
      <c r="AO226" s="45">
        <f t="shared" si="48"/>
        <v>0</v>
      </c>
      <c r="AP226" s="45">
        <f t="shared" si="48"/>
        <v>0</v>
      </c>
      <c r="AQ226" s="45">
        <f t="shared" si="48"/>
        <v>0</v>
      </c>
      <c r="AR226" s="45">
        <f t="shared" si="48"/>
        <v>0</v>
      </c>
      <c r="AS226" s="45">
        <f t="shared" si="48"/>
        <v>0</v>
      </c>
      <c r="AT226" s="45">
        <f t="shared" si="48"/>
        <v>0</v>
      </c>
      <c r="AU226" s="45">
        <f t="shared" si="48"/>
        <v>0</v>
      </c>
      <c r="AV226" s="45">
        <f t="shared" si="48"/>
        <v>0</v>
      </c>
      <c r="AW226" s="45">
        <f t="shared" si="48"/>
        <v>0</v>
      </c>
      <c r="AX226" s="31"/>
      <c r="AY226" s="31"/>
      <c r="AZ226" s="31"/>
    </row>
    <row r="227" spans="1:52" ht="11.25" hidden="1" outlineLevel="1" x14ac:dyDescent="0.25">
      <c r="A227" s="23" t="str">
        <f t="shared" si="46"/>
        <v>2</v>
      </c>
      <c r="B227" s="1" t="s">
        <v>31</v>
      </c>
      <c r="D227" s="1" t="s">
        <v>305</v>
      </c>
      <c r="L227" s="34" t="s">
        <v>306</v>
      </c>
      <c r="M227" s="43" t="s">
        <v>307</v>
      </c>
      <c r="N227" s="36" t="s">
        <v>20</v>
      </c>
      <c r="O227" s="45">
        <v>0</v>
      </c>
      <c r="P227" s="45">
        <v>0</v>
      </c>
      <c r="Q227" s="45">
        <v>0</v>
      </c>
      <c r="R227" s="45">
        <v>0</v>
      </c>
      <c r="S227" s="45">
        <v>0</v>
      </c>
      <c r="T227" s="45">
        <v>0</v>
      </c>
      <c r="U227" s="45">
        <v>0</v>
      </c>
      <c r="V227" s="45">
        <v>0</v>
      </c>
      <c r="W227" s="45">
        <v>0</v>
      </c>
      <c r="X227" s="45">
        <v>0</v>
      </c>
      <c r="Y227" s="45">
        <v>0</v>
      </c>
      <c r="Z227" s="45">
        <v>0</v>
      </c>
      <c r="AA227" s="45">
        <v>0</v>
      </c>
      <c r="AB227" s="45">
        <v>0</v>
      </c>
      <c r="AC227" s="45">
        <v>0</v>
      </c>
      <c r="AD227" s="45">
        <v>0</v>
      </c>
      <c r="AE227" s="45">
        <f>SUMIFS([2]Налоги!AD$15:AD$42,[2]Налоги!$A$15:$A$42,$A227,[2]Налоги!$M$15:$M$42,$B227)</f>
        <v>0</v>
      </c>
      <c r="AF227" s="45">
        <f>SUMIFS([2]Налоги!AE$15:AE$42,[2]Налоги!$A$15:$A$42,$A227,[2]Налоги!$M$15:$M$42,$B227)</f>
        <v>0</v>
      </c>
      <c r="AG227" s="45">
        <f>SUMIFS([2]Налоги!AF$15:AF$42,[2]Налоги!$A$15:$A$42,$A227,[2]Налоги!$M$15:$M$42,$B227)</f>
        <v>0</v>
      </c>
      <c r="AH227" s="45">
        <f>SUMIFS([2]Налоги!AG$15:AG$42,[2]Налоги!$A$15:$A$42,$A227,[2]Налоги!$M$15:$M$42,$B227)</f>
        <v>0</v>
      </c>
      <c r="AI227" s="45">
        <f>SUMIFS([2]Налоги!AH$15:AH$42,[2]Налоги!$A$15:$A$42,$A227,[2]Налоги!$M$15:$M$42,$B227)</f>
        <v>0</v>
      </c>
      <c r="AJ227" s="45">
        <f>SUMIFS([2]Налоги!AI$15:AI$42,[2]Налоги!$A$15:$A$42,$A227,[2]Налоги!$M$15:$M$42,$B227)</f>
        <v>0</v>
      </c>
      <c r="AK227" s="45">
        <f>SUMIFS([2]Налоги!AJ$15:AJ$42,[2]Налоги!$A$15:$A$42,$A227,[2]Налоги!$M$15:$M$42,$B227)</f>
        <v>0</v>
      </c>
      <c r="AL227" s="45">
        <f>SUMIFS([2]Налоги!AK$15:AK$42,[2]Налоги!$A$15:$A$42,$A227,[2]Налоги!$M$15:$M$42,$B227)</f>
        <v>0</v>
      </c>
      <c r="AM227" s="45">
        <f>SUMIFS([2]Налоги!AL$15:AL$42,[2]Налоги!$A$15:$A$42,$A227,[2]Налоги!$M$15:$M$42,$B227)</f>
        <v>0</v>
      </c>
      <c r="AN227" s="45">
        <f t="shared" si="45"/>
        <v>0</v>
      </c>
      <c r="AO227" s="45">
        <f t="shared" si="48"/>
        <v>0</v>
      </c>
      <c r="AP227" s="45">
        <f t="shared" si="48"/>
        <v>0</v>
      </c>
      <c r="AQ227" s="45">
        <f t="shared" si="48"/>
        <v>0</v>
      </c>
      <c r="AR227" s="45">
        <f t="shared" si="48"/>
        <v>0</v>
      </c>
      <c r="AS227" s="45">
        <f t="shared" si="48"/>
        <v>0</v>
      </c>
      <c r="AT227" s="45">
        <f t="shared" si="48"/>
        <v>0</v>
      </c>
      <c r="AU227" s="45">
        <f t="shared" si="48"/>
        <v>0</v>
      </c>
      <c r="AV227" s="45">
        <f t="shared" si="48"/>
        <v>0</v>
      </c>
      <c r="AW227" s="45">
        <f t="shared" si="48"/>
        <v>0</v>
      </c>
      <c r="AX227" s="31"/>
      <c r="AY227" s="31"/>
      <c r="AZ227" s="31"/>
    </row>
    <row r="228" spans="1:52" ht="11.25" hidden="1" outlineLevel="1" x14ac:dyDescent="0.25">
      <c r="A228" s="23" t="str">
        <f t="shared" si="46"/>
        <v>2</v>
      </c>
      <c r="B228" s="1" t="s">
        <v>29</v>
      </c>
      <c r="D228" s="1" t="s">
        <v>308</v>
      </c>
      <c r="L228" s="34" t="s">
        <v>309</v>
      </c>
      <c r="M228" s="43" t="s">
        <v>310</v>
      </c>
      <c r="N228" s="36" t="s">
        <v>20</v>
      </c>
      <c r="O228" s="49">
        <v>0</v>
      </c>
      <c r="P228" s="49">
        <v>0</v>
      </c>
      <c r="Q228" s="49">
        <v>0</v>
      </c>
      <c r="R228" s="45">
        <v>0</v>
      </c>
      <c r="S228" s="49">
        <v>0</v>
      </c>
      <c r="T228" s="49">
        <v>0</v>
      </c>
      <c r="U228" s="49">
        <v>0</v>
      </c>
      <c r="V228" s="49">
        <v>0</v>
      </c>
      <c r="W228" s="49">
        <v>0</v>
      </c>
      <c r="X228" s="49">
        <v>0</v>
      </c>
      <c r="Y228" s="49">
        <v>0</v>
      </c>
      <c r="Z228" s="49">
        <v>0</v>
      </c>
      <c r="AA228" s="49">
        <v>0</v>
      </c>
      <c r="AB228" s="49">
        <v>0</v>
      </c>
      <c r="AC228" s="49">
        <v>0</v>
      </c>
      <c r="AD228" s="49">
        <v>0</v>
      </c>
      <c r="AE228" s="49">
        <v>0</v>
      </c>
      <c r="AF228" s="49">
        <v>0</v>
      </c>
      <c r="AG228" s="49">
        <v>0</v>
      </c>
      <c r="AH228" s="49">
        <f>SUMIFS([2]Налоги!AG$15:AG$42,[2]Налоги!$A$15:$A$42,$A228,[2]Налоги!$M$15:$M$42,$B228)</f>
        <v>0</v>
      </c>
      <c r="AI228" s="49">
        <f>SUMIFS([2]Налоги!AH$15:AH$42,[2]Налоги!$A$15:$A$42,$A228,[2]Налоги!$M$15:$M$42,$B228)</f>
        <v>0</v>
      </c>
      <c r="AJ228" s="49">
        <f>SUMIFS([2]Налоги!AI$15:AI$42,[2]Налоги!$A$15:$A$42,$A228,[2]Налоги!$M$15:$M$42,$B228)</f>
        <v>0</v>
      </c>
      <c r="AK228" s="49">
        <f>SUMIFS([2]Налоги!AJ$15:AJ$42,[2]Налоги!$A$15:$A$42,$A228,[2]Налоги!$M$15:$M$42,$B228)</f>
        <v>0</v>
      </c>
      <c r="AL228" s="49">
        <f>SUMIFS([2]Налоги!AK$15:AK$42,[2]Налоги!$A$15:$A$42,$A228,[2]Налоги!$M$15:$M$42,$B228)</f>
        <v>0</v>
      </c>
      <c r="AM228" s="49">
        <f>SUMIFS([2]Налоги!AL$15:AL$42,[2]Налоги!$A$15:$A$42,$A228,[2]Налоги!$M$15:$M$42,$B228)</f>
        <v>0</v>
      </c>
      <c r="AN228" s="45">
        <f t="shared" si="45"/>
        <v>0</v>
      </c>
      <c r="AO228" s="45">
        <f t="shared" si="48"/>
        <v>0</v>
      </c>
      <c r="AP228" s="45">
        <f t="shared" si="48"/>
        <v>0</v>
      </c>
      <c r="AQ228" s="45">
        <f t="shared" si="48"/>
        <v>0</v>
      </c>
      <c r="AR228" s="45">
        <f t="shared" si="48"/>
        <v>0</v>
      </c>
      <c r="AS228" s="45">
        <f t="shared" si="48"/>
        <v>0</v>
      </c>
      <c r="AT228" s="45">
        <f t="shared" si="48"/>
        <v>0</v>
      </c>
      <c r="AU228" s="45">
        <f t="shared" si="48"/>
        <v>0</v>
      </c>
      <c r="AV228" s="45">
        <f t="shared" si="48"/>
        <v>0</v>
      </c>
      <c r="AW228" s="45">
        <f t="shared" si="48"/>
        <v>0</v>
      </c>
      <c r="AX228" s="31"/>
      <c r="AY228" s="31"/>
      <c r="AZ228" s="31"/>
    </row>
    <row r="229" spans="1:52" ht="11.25" hidden="1" outlineLevel="1" x14ac:dyDescent="0.25">
      <c r="A229" s="23" t="str">
        <f t="shared" si="46"/>
        <v>2</v>
      </c>
      <c r="B229" s="1" t="s">
        <v>311</v>
      </c>
      <c r="D229" s="1" t="s">
        <v>312</v>
      </c>
      <c r="L229" s="34" t="s">
        <v>313</v>
      </c>
      <c r="M229" s="43" t="s">
        <v>314</v>
      </c>
      <c r="N229" s="36" t="s">
        <v>20</v>
      </c>
      <c r="O229" s="45">
        <v>0</v>
      </c>
      <c r="P229" s="45">
        <v>0</v>
      </c>
      <c r="Q229" s="45">
        <v>0</v>
      </c>
      <c r="R229" s="45">
        <v>0</v>
      </c>
      <c r="S229" s="45">
        <v>0</v>
      </c>
      <c r="T229" s="45">
        <v>0</v>
      </c>
      <c r="U229" s="45">
        <v>0</v>
      </c>
      <c r="V229" s="45">
        <v>0</v>
      </c>
      <c r="W229" s="45">
        <v>0</v>
      </c>
      <c r="X229" s="45">
        <v>0</v>
      </c>
      <c r="Y229" s="45">
        <v>0</v>
      </c>
      <c r="Z229" s="45">
        <v>0</v>
      </c>
      <c r="AA229" s="45">
        <v>0</v>
      </c>
      <c r="AB229" s="45">
        <v>0</v>
      </c>
      <c r="AC229" s="45">
        <v>0</v>
      </c>
      <c r="AD229" s="45">
        <v>0</v>
      </c>
      <c r="AE229" s="45">
        <f>SUMIFS([2]Налоги!AD$15:AD$42,[2]Налоги!$A$15:$A$42,$A229,[2]Налоги!$M$15:$M$42,$B229)</f>
        <v>0</v>
      </c>
      <c r="AF229" s="45">
        <f>SUMIFS([2]Налоги!AE$15:AE$42,[2]Налоги!$A$15:$A$42,$A229,[2]Налоги!$M$15:$M$42,$B229)</f>
        <v>0</v>
      </c>
      <c r="AG229" s="45">
        <f>SUMIFS([2]Налоги!AF$15:AF$42,[2]Налоги!$A$15:$A$42,$A229,[2]Налоги!$M$15:$M$42,$B229)</f>
        <v>0</v>
      </c>
      <c r="AH229" s="45">
        <f>SUMIFS([2]Налоги!AG$15:AG$42,[2]Налоги!$A$15:$A$42,$A229,[2]Налоги!$M$15:$M$42,$B229)</f>
        <v>0</v>
      </c>
      <c r="AI229" s="45">
        <f>SUMIFS([2]Налоги!AH$15:AH$42,[2]Налоги!$A$15:$A$42,$A229,[2]Налоги!$M$15:$M$42,$B229)</f>
        <v>0</v>
      </c>
      <c r="AJ229" s="45">
        <f>SUMIFS([2]Налоги!AI$15:AI$42,[2]Налоги!$A$15:$A$42,$A229,[2]Налоги!$M$15:$M$42,$B229)</f>
        <v>0</v>
      </c>
      <c r="AK229" s="45">
        <f>SUMIFS([2]Налоги!AJ$15:AJ$42,[2]Налоги!$A$15:$A$42,$A229,[2]Налоги!$M$15:$M$42,$B229)</f>
        <v>0</v>
      </c>
      <c r="AL229" s="45">
        <f>SUMIFS([2]Налоги!AK$15:AK$42,[2]Налоги!$A$15:$A$42,$A229,[2]Налоги!$M$15:$M$42,$B229)</f>
        <v>0</v>
      </c>
      <c r="AM229" s="45">
        <f>SUMIFS([2]Налоги!AL$15:AL$42,[2]Налоги!$A$15:$A$42,$A229,[2]Налоги!$M$15:$M$42,$B229)</f>
        <v>0</v>
      </c>
      <c r="AN229" s="45">
        <f t="shared" si="45"/>
        <v>0</v>
      </c>
      <c r="AO229" s="45">
        <f t="shared" si="48"/>
        <v>0</v>
      </c>
      <c r="AP229" s="45">
        <f t="shared" si="48"/>
        <v>0</v>
      </c>
      <c r="AQ229" s="45">
        <f t="shared" si="48"/>
        <v>0</v>
      </c>
      <c r="AR229" s="45">
        <f t="shared" si="48"/>
        <v>0</v>
      </c>
      <c r="AS229" s="45">
        <f t="shared" si="48"/>
        <v>0</v>
      </c>
      <c r="AT229" s="45">
        <f t="shared" si="48"/>
        <v>0</v>
      </c>
      <c r="AU229" s="45">
        <f t="shared" si="48"/>
        <v>0</v>
      </c>
      <c r="AV229" s="45">
        <f t="shared" si="48"/>
        <v>0</v>
      </c>
      <c r="AW229" s="45">
        <f t="shared" si="48"/>
        <v>0</v>
      </c>
      <c r="AX229" s="31"/>
      <c r="AY229" s="31"/>
      <c r="AZ229" s="31"/>
    </row>
    <row r="230" spans="1:52" ht="11.25" hidden="1" outlineLevel="1" x14ac:dyDescent="0.25">
      <c r="A230" s="23" t="str">
        <f t="shared" si="46"/>
        <v>2</v>
      </c>
      <c r="B230" s="1" t="s">
        <v>32</v>
      </c>
      <c r="D230" s="1" t="s">
        <v>315</v>
      </c>
      <c r="L230" s="34" t="s">
        <v>316</v>
      </c>
      <c r="M230" s="71" t="s">
        <v>317</v>
      </c>
      <c r="N230" s="36" t="s">
        <v>20</v>
      </c>
      <c r="O230" s="45">
        <v>0</v>
      </c>
      <c r="P230" s="45">
        <v>0</v>
      </c>
      <c r="Q230" s="45">
        <v>0</v>
      </c>
      <c r="R230" s="45">
        <v>0</v>
      </c>
      <c r="S230" s="45">
        <v>0</v>
      </c>
      <c r="T230" s="45">
        <v>0</v>
      </c>
      <c r="U230" s="45">
        <v>0</v>
      </c>
      <c r="V230" s="45">
        <v>0</v>
      </c>
      <c r="W230" s="45">
        <v>0</v>
      </c>
      <c r="X230" s="45">
        <v>0</v>
      </c>
      <c r="Y230" s="45">
        <v>0</v>
      </c>
      <c r="Z230" s="45">
        <v>0</v>
      </c>
      <c r="AA230" s="45">
        <v>0</v>
      </c>
      <c r="AB230" s="45">
        <v>0</v>
      </c>
      <c r="AC230" s="45">
        <v>0</v>
      </c>
      <c r="AD230" s="45">
        <v>0</v>
      </c>
      <c r="AE230" s="45">
        <f>SUMIFS([2]Налоги!AD$15:AD$42,[2]Налоги!$A$15:$A$42,$A230,[2]Налоги!$M$15:$M$42,$B230)</f>
        <v>0</v>
      </c>
      <c r="AF230" s="45">
        <f>SUMIFS([2]Налоги!AE$15:AE$42,[2]Налоги!$A$15:$A$42,$A230,[2]Налоги!$M$15:$M$42,$B230)</f>
        <v>0</v>
      </c>
      <c r="AG230" s="45">
        <f>SUMIFS([2]Налоги!AF$15:AF$42,[2]Налоги!$A$15:$A$42,$A230,[2]Налоги!$M$15:$M$42,$B230)</f>
        <v>0</v>
      </c>
      <c r="AH230" s="45">
        <f>SUMIFS([2]Налоги!AG$15:AG$42,[2]Налоги!$A$15:$A$42,$A230,[2]Налоги!$M$15:$M$42,$B230)</f>
        <v>0</v>
      </c>
      <c r="AI230" s="45">
        <f>SUMIFS([2]Налоги!AH$15:AH$42,[2]Налоги!$A$15:$A$42,$A230,[2]Налоги!$M$15:$M$42,$B230)</f>
        <v>0</v>
      </c>
      <c r="AJ230" s="45">
        <f>SUMIFS([2]Налоги!AI$15:AI$42,[2]Налоги!$A$15:$A$42,$A230,[2]Налоги!$M$15:$M$42,$B230)</f>
        <v>0</v>
      </c>
      <c r="AK230" s="45">
        <f>SUMIFS([2]Налоги!AJ$15:AJ$42,[2]Налоги!$A$15:$A$42,$A230,[2]Налоги!$M$15:$M$42,$B230)</f>
        <v>0</v>
      </c>
      <c r="AL230" s="45">
        <f>SUMIFS([2]Налоги!AK$15:AK$42,[2]Налоги!$A$15:$A$42,$A230,[2]Налоги!$M$15:$M$42,$B230)</f>
        <v>0</v>
      </c>
      <c r="AM230" s="45">
        <f>SUMIFS([2]Налоги!AL$15:AL$42,[2]Налоги!$A$15:$A$42,$A230,[2]Налоги!$M$15:$M$42,$B230)</f>
        <v>0</v>
      </c>
      <c r="AN230" s="45">
        <f t="shared" si="45"/>
        <v>0</v>
      </c>
      <c r="AO230" s="45">
        <f t="shared" si="48"/>
        <v>0</v>
      </c>
      <c r="AP230" s="45">
        <f t="shared" si="48"/>
        <v>0</v>
      </c>
      <c r="AQ230" s="45">
        <f t="shared" si="48"/>
        <v>0</v>
      </c>
      <c r="AR230" s="45">
        <f t="shared" si="48"/>
        <v>0</v>
      </c>
      <c r="AS230" s="45">
        <f t="shared" si="48"/>
        <v>0</v>
      </c>
      <c r="AT230" s="45">
        <f t="shared" si="48"/>
        <v>0</v>
      </c>
      <c r="AU230" s="45">
        <f t="shared" si="48"/>
        <v>0</v>
      </c>
      <c r="AV230" s="45">
        <f t="shared" si="48"/>
        <v>0</v>
      </c>
      <c r="AW230" s="45">
        <f t="shared" si="48"/>
        <v>0</v>
      </c>
      <c r="AX230" s="31"/>
      <c r="AY230" s="31"/>
      <c r="AZ230" s="31"/>
    </row>
    <row r="231" spans="1:52" ht="67.5" hidden="1" outlineLevel="1" x14ac:dyDescent="0.25">
      <c r="A231" s="23" t="str">
        <f t="shared" si="46"/>
        <v>2</v>
      </c>
      <c r="B231" s="1" t="s">
        <v>318</v>
      </c>
      <c r="D231" s="1" t="s">
        <v>319</v>
      </c>
      <c r="L231" s="34" t="s">
        <v>320</v>
      </c>
      <c r="M231" s="72" t="s">
        <v>321</v>
      </c>
      <c r="N231" s="36" t="s">
        <v>20</v>
      </c>
      <c r="O231" s="73"/>
      <c r="P231" s="73"/>
      <c r="Q231" s="73"/>
      <c r="R231" s="45">
        <v>0</v>
      </c>
      <c r="S231" s="73"/>
      <c r="T231" s="73"/>
      <c r="U231" s="73"/>
      <c r="V231" s="73"/>
      <c r="W231" s="73"/>
      <c r="X231" s="73"/>
      <c r="Y231" s="73"/>
      <c r="Z231" s="73"/>
      <c r="AA231" s="73"/>
      <c r="AB231" s="73"/>
      <c r="AC231" s="73"/>
      <c r="AD231" s="73"/>
      <c r="AE231" s="73"/>
      <c r="AF231" s="73"/>
      <c r="AG231" s="73"/>
      <c r="AH231" s="73"/>
      <c r="AI231" s="73"/>
      <c r="AJ231" s="73"/>
      <c r="AK231" s="73"/>
      <c r="AL231" s="73"/>
      <c r="AM231" s="73"/>
      <c r="AN231" s="45">
        <f t="shared" si="45"/>
        <v>0</v>
      </c>
      <c r="AO231" s="45">
        <f t="shared" si="48"/>
        <v>0</v>
      </c>
      <c r="AP231" s="45">
        <f t="shared" si="48"/>
        <v>0</v>
      </c>
      <c r="AQ231" s="45">
        <f t="shared" si="48"/>
        <v>0</v>
      </c>
      <c r="AR231" s="45">
        <f t="shared" si="48"/>
        <v>0</v>
      </c>
      <c r="AS231" s="45">
        <f t="shared" si="48"/>
        <v>0</v>
      </c>
      <c r="AT231" s="45">
        <f t="shared" si="48"/>
        <v>0</v>
      </c>
      <c r="AU231" s="45">
        <f t="shared" si="48"/>
        <v>0</v>
      </c>
      <c r="AV231" s="45">
        <f t="shared" si="48"/>
        <v>0</v>
      </c>
      <c r="AW231" s="45">
        <f t="shared" si="48"/>
        <v>0</v>
      </c>
      <c r="AX231" s="31"/>
      <c r="AY231" s="31"/>
      <c r="AZ231" s="31"/>
    </row>
    <row r="232" spans="1:52" ht="11.25" outlineLevel="1" x14ac:dyDescent="0.25">
      <c r="A232" s="23" t="str">
        <f t="shared" si="46"/>
        <v>2</v>
      </c>
      <c r="B232" s="1" t="s">
        <v>322</v>
      </c>
      <c r="D232" s="1" t="s">
        <v>323</v>
      </c>
      <c r="L232" s="34" t="s">
        <v>324</v>
      </c>
      <c r="M232" s="35" t="s">
        <v>322</v>
      </c>
      <c r="N232" s="36" t="s">
        <v>20</v>
      </c>
      <c r="O232" s="45">
        <v>12</v>
      </c>
      <c r="P232" s="45">
        <v>110.68900000000001</v>
      </c>
      <c r="Q232" s="45">
        <v>0</v>
      </c>
      <c r="R232" s="45">
        <v>-110.68900000000001</v>
      </c>
      <c r="S232" s="45">
        <v>0</v>
      </c>
      <c r="T232" s="45">
        <v>132.02000000000001</v>
      </c>
      <c r="U232" s="45">
        <v>132.02000000000001</v>
      </c>
      <c r="V232" s="45">
        <v>132.02000000000001</v>
      </c>
      <c r="W232" s="45">
        <v>132.02000000000001</v>
      </c>
      <c r="X232" s="45">
        <v>0</v>
      </c>
      <c r="Y232" s="45">
        <v>0</v>
      </c>
      <c r="Z232" s="45">
        <v>0</v>
      </c>
      <c r="AA232" s="45">
        <v>0</v>
      </c>
      <c r="AB232" s="45">
        <v>0</v>
      </c>
      <c r="AC232" s="45">
        <v>0</v>
      </c>
      <c r="AD232" s="45">
        <v>0</v>
      </c>
      <c r="AE232" s="45">
        <f>SUMIFS([2]Аренда!AD$15:AD$32,[2]Аренда!$A$15:$A$32,$A232,[2]Аренда!$M$15:$M$32,"Арендная и концессионная плата. Лизинговые платежи")</f>
        <v>0</v>
      </c>
      <c r="AF232" s="45">
        <f>SUMIFS([2]Аренда!AE$15:AE$32,[2]Аренда!$A$15:$A$32,$A232,[2]Аренда!$M$15:$M$32,"Арендная и концессионная плата. Лизинговые платежи")</f>
        <v>0</v>
      </c>
      <c r="AG232" s="45">
        <f>SUMIFS([2]Аренда!AF$15:AF$32,[2]Аренда!$A$15:$A$32,$A232,[2]Аренда!$M$15:$M$32,"Арендная и концессионная плата. Лизинговые платежи")</f>
        <v>0</v>
      </c>
      <c r="AH232" s="45">
        <f>SUMIFS([2]Аренда!AG$15:AG$32,[2]Аренда!$A$15:$A$32,$A232,[2]Аренда!$M$15:$M$32,"Арендная и концессионная плата. Лизинговые платежи")</f>
        <v>0</v>
      </c>
      <c r="AI232" s="45">
        <f>SUMIFS([2]Аренда!AH$15:AH$32,[2]Аренда!$A$15:$A$32,$A232,[2]Аренда!$M$15:$M$32,"Арендная и концессионная плата. Лизинговые платежи")</f>
        <v>0</v>
      </c>
      <c r="AJ232" s="45">
        <f>SUMIFS([2]Аренда!AI$15:AI$32,[2]Аренда!$A$15:$A$32,$A232,[2]Аренда!$M$15:$M$32,"Арендная и концессионная плата. Лизинговые платежи")</f>
        <v>0</v>
      </c>
      <c r="AK232" s="45">
        <f>SUMIFS([2]Аренда!AJ$15:AJ$32,[2]Аренда!$A$15:$A$32,$A232,[2]Аренда!$M$15:$M$32,"Арендная и концессионная плата. Лизинговые платежи")</f>
        <v>0</v>
      </c>
      <c r="AL232" s="45">
        <f>SUMIFS([2]Аренда!AK$15:AK$32,[2]Аренда!$A$15:$A$32,$A232,[2]Аренда!$M$15:$M$32,"Арендная и концессионная плата. Лизинговые платежи")</f>
        <v>0</v>
      </c>
      <c r="AM232" s="45">
        <f>SUMIFS([2]Аренда!AL$15:AL$32,[2]Аренда!$A$15:$A$32,$A232,[2]Аренда!$M$15:$M$32,"Арендная и концессионная плата. Лизинговые платежи")</f>
        <v>0</v>
      </c>
      <c r="AN232" s="45">
        <f t="shared" si="45"/>
        <v>0</v>
      </c>
      <c r="AO232" s="45">
        <f t="shared" si="48"/>
        <v>0</v>
      </c>
      <c r="AP232" s="45">
        <f t="shared" si="48"/>
        <v>0</v>
      </c>
      <c r="AQ232" s="45">
        <f t="shared" si="48"/>
        <v>0</v>
      </c>
      <c r="AR232" s="45">
        <f t="shared" si="48"/>
        <v>0</v>
      </c>
      <c r="AS232" s="45">
        <f t="shared" si="48"/>
        <v>0</v>
      </c>
      <c r="AT232" s="45">
        <f t="shared" si="48"/>
        <v>0</v>
      </c>
      <c r="AU232" s="45">
        <f t="shared" si="48"/>
        <v>0</v>
      </c>
      <c r="AV232" s="45">
        <f t="shared" si="48"/>
        <v>0</v>
      </c>
      <c r="AW232" s="45">
        <f t="shared" si="48"/>
        <v>0</v>
      </c>
      <c r="AX232" s="31"/>
      <c r="AY232" s="31"/>
      <c r="AZ232" s="31"/>
    </row>
    <row r="233" spans="1:52" ht="56.25" outlineLevel="1" x14ac:dyDescent="0.25">
      <c r="A233" s="23" t="str">
        <f t="shared" si="46"/>
        <v>2</v>
      </c>
      <c r="D233" s="1" t="s">
        <v>325</v>
      </c>
      <c r="L233" s="34" t="s">
        <v>326</v>
      </c>
      <c r="M233" s="35" t="s">
        <v>33</v>
      </c>
      <c r="N233" s="36" t="s">
        <v>20</v>
      </c>
      <c r="O233" s="49">
        <v>0</v>
      </c>
      <c r="P233" s="49">
        <v>74.632000000000005</v>
      </c>
      <c r="Q233" s="49">
        <v>0</v>
      </c>
      <c r="R233" s="45">
        <v>-74.632000000000005</v>
      </c>
      <c r="S233" s="49">
        <v>0</v>
      </c>
      <c r="T233" s="49">
        <v>0</v>
      </c>
      <c r="U233" s="49"/>
      <c r="V233" s="49"/>
      <c r="W233" s="49"/>
      <c r="X233" s="49"/>
      <c r="Y233" s="49"/>
      <c r="Z233" s="49"/>
      <c r="AA233" s="49"/>
      <c r="AB233" s="49"/>
      <c r="AC233" s="49"/>
      <c r="AD233" s="49">
        <v>0</v>
      </c>
      <c r="AE233" s="49">
        <v>0</v>
      </c>
      <c r="AF233" s="49">
        <v>0</v>
      </c>
      <c r="AG233" s="49">
        <v>0</v>
      </c>
      <c r="AH233" s="49"/>
      <c r="AI233" s="49"/>
      <c r="AJ233" s="49"/>
      <c r="AK233" s="49"/>
      <c r="AL233" s="49"/>
      <c r="AM233" s="49"/>
      <c r="AN233" s="45">
        <f t="shared" si="45"/>
        <v>0</v>
      </c>
      <c r="AO233" s="45">
        <f t="shared" si="48"/>
        <v>0</v>
      </c>
      <c r="AP233" s="45">
        <f t="shared" si="48"/>
        <v>0</v>
      </c>
      <c r="AQ233" s="45">
        <f t="shared" si="48"/>
        <v>0</v>
      </c>
      <c r="AR233" s="45">
        <f t="shared" si="48"/>
        <v>0</v>
      </c>
      <c r="AS233" s="45">
        <f t="shared" si="48"/>
        <v>0</v>
      </c>
      <c r="AT233" s="45">
        <f t="shared" si="48"/>
        <v>0</v>
      </c>
      <c r="AU233" s="45">
        <f t="shared" si="48"/>
        <v>0</v>
      </c>
      <c r="AV233" s="45">
        <f t="shared" si="48"/>
        <v>0</v>
      </c>
      <c r="AW233" s="45">
        <f t="shared" si="48"/>
        <v>0</v>
      </c>
      <c r="AX233" s="31" t="s">
        <v>327</v>
      </c>
      <c r="AY233" s="31"/>
      <c r="AZ233" s="31"/>
    </row>
    <row r="234" spans="1:52" ht="11.25" outlineLevel="1" x14ac:dyDescent="0.25">
      <c r="A234" s="23" t="str">
        <f t="shared" si="46"/>
        <v>2</v>
      </c>
      <c r="B234" s="1" t="s">
        <v>328</v>
      </c>
      <c r="D234" s="1" t="s">
        <v>329</v>
      </c>
      <c r="L234" s="34" t="s">
        <v>330</v>
      </c>
      <c r="M234" s="43" t="s">
        <v>328</v>
      </c>
      <c r="N234" s="36" t="s">
        <v>20</v>
      </c>
      <c r="O234" s="49">
        <v>0</v>
      </c>
      <c r="P234" s="49">
        <v>74.632000000000005</v>
      </c>
      <c r="Q234" s="49">
        <v>0</v>
      </c>
      <c r="R234" s="45">
        <v>-74.632000000000005</v>
      </c>
      <c r="S234" s="49">
        <v>0</v>
      </c>
      <c r="T234" s="49">
        <v>0</v>
      </c>
      <c r="U234" s="49"/>
      <c r="V234" s="49"/>
      <c r="W234" s="49"/>
      <c r="X234" s="49"/>
      <c r="Y234" s="49"/>
      <c r="Z234" s="49"/>
      <c r="AA234" s="49"/>
      <c r="AB234" s="49"/>
      <c r="AC234" s="49"/>
      <c r="AD234" s="49">
        <v>0</v>
      </c>
      <c r="AE234" s="49"/>
      <c r="AF234" s="49"/>
      <c r="AG234" s="49"/>
      <c r="AH234" s="49"/>
      <c r="AI234" s="49"/>
      <c r="AJ234" s="49"/>
      <c r="AK234" s="49"/>
      <c r="AL234" s="49"/>
      <c r="AM234" s="49"/>
      <c r="AN234" s="45">
        <f t="shared" si="45"/>
        <v>0</v>
      </c>
      <c r="AO234" s="45">
        <f t="shared" si="48"/>
        <v>0</v>
      </c>
      <c r="AP234" s="45">
        <f t="shared" si="48"/>
        <v>0</v>
      </c>
      <c r="AQ234" s="45">
        <f t="shared" si="48"/>
        <v>0</v>
      </c>
      <c r="AR234" s="45">
        <f t="shared" si="48"/>
        <v>0</v>
      </c>
      <c r="AS234" s="45">
        <f t="shared" si="48"/>
        <v>0</v>
      </c>
      <c r="AT234" s="45">
        <f t="shared" si="48"/>
        <v>0</v>
      </c>
      <c r="AU234" s="45">
        <f t="shared" si="48"/>
        <v>0</v>
      </c>
      <c r="AV234" s="45">
        <f t="shared" si="48"/>
        <v>0</v>
      </c>
      <c r="AW234" s="45">
        <f t="shared" si="48"/>
        <v>0</v>
      </c>
      <c r="AX234" s="31"/>
      <c r="AY234" s="31"/>
      <c r="AZ234" s="31"/>
    </row>
    <row r="235" spans="1:52" ht="11.25" hidden="1" outlineLevel="1" x14ac:dyDescent="0.25">
      <c r="A235" s="23" t="str">
        <f t="shared" si="46"/>
        <v>2</v>
      </c>
      <c r="B235" s="1" t="s">
        <v>34</v>
      </c>
      <c r="D235" s="1" t="s">
        <v>331</v>
      </c>
      <c r="L235" s="34" t="s">
        <v>332</v>
      </c>
      <c r="M235" s="35" t="s">
        <v>34</v>
      </c>
      <c r="N235" s="36" t="s">
        <v>20</v>
      </c>
      <c r="O235" s="49"/>
      <c r="P235" s="49"/>
      <c r="Q235" s="49"/>
      <c r="R235" s="45">
        <v>0</v>
      </c>
      <c r="S235" s="49">
        <v>0</v>
      </c>
      <c r="T235" s="49"/>
      <c r="U235" s="49"/>
      <c r="V235" s="49"/>
      <c r="W235" s="49"/>
      <c r="X235" s="49"/>
      <c r="Y235" s="49"/>
      <c r="Z235" s="49"/>
      <c r="AA235" s="49"/>
      <c r="AB235" s="49"/>
      <c r="AC235" s="49"/>
      <c r="AD235" s="49"/>
      <c r="AE235" s="49">
        <v>0</v>
      </c>
      <c r="AF235" s="49">
        <v>0</v>
      </c>
      <c r="AG235" s="49">
        <v>0</v>
      </c>
      <c r="AH235" s="49">
        <f>SUMIFS([2]Экономия_корр!AC$15:AC$32,[2]Экономия_корр!$A$15:$A$32,$A235,[2]Экономия_корр!$M$15:$M$32,"Экономия расходов с учетом ИПЦ")</f>
        <v>0</v>
      </c>
      <c r="AI235" s="49">
        <f>SUMIFS([2]Экономия_корр!AD$15:AD$32,[2]Экономия_корр!$A$15:$A$32,$A235,[2]Экономия_корр!$M$15:$M$32,"Экономия расходов с учетом ИПЦ")</f>
        <v>0</v>
      </c>
      <c r="AJ235" s="49">
        <f>SUMIFS([2]Экономия_корр!AE$15:AE$32,[2]Экономия_корр!$A$15:$A$32,$A235,[2]Экономия_корр!$M$15:$M$32,"Экономия расходов с учетом ИПЦ")</f>
        <v>0</v>
      </c>
      <c r="AK235" s="49">
        <f>SUMIFS([2]Экономия_корр!AF$15:AF$32,[2]Экономия_корр!$A$15:$A$32,$A235,[2]Экономия_корр!$M$15:$M$32,"Экономия расходов с учетом ИПЦ")</f>
        <v>0</v>
      </c>
      <c r="AL235" s="49">
        <f>SUMIFS([2]Экономия_корр!AG$15:AG$32,[2]Экономия_корр!$A$15:$A$32,$A235,[2]Экономия_корр!$M$15:$M$32,"Экономия расходов с учетом ИПЦ")</f>
        <v>0</v>
      </c>
      <c r="AM235" s="49">
        <f>SUMIFS([2]Экономия_корр!AH$15:AH$32,[2]Экономия_корр!$A$15:$A$32,$A235,[2]Экономия_корр!$M$15:$M$32,"Экономия расходов с учетом ИПЦ")</f>
        <v>0</v>
      </c>
      <c r="AN235" s="45">
        <f t="shared" si="45"/>
        <v>0</v>
      </c>
      <c r="AO235" s="45">
        <f t="shared" si="48"/>
        <v>0</v>
      </c>
      <c r="AP235" s="45">
        <f t="shared" si="48"/>
        <v>0</v>
      </c>
      <c r="AQ235" s="45">
        <f t="shared" si="48"/>
        <v>0</v>
      </c>
      <c r="AR235" s="45">
        <f t="shared" si="48"/>
        <v>0</v>
      </c>
      <c r="AS235" s="45">
        <f t="shared" si="48"/>
        <v>0</v>
      </c>
      <c r="AT235" s="45">
        <f t="shared" si="48"/>
        <v>0</v>
      </c>
      <c r="AU235" s="45">
        <f t="shared" si="48"/>
        <v>0</v>
      </c>
      <c r="AV235" s="45">
        <f t="shared" si="48"/>
        <v>0</v>
      </c>
      <c r="AW235" s="45">
        <f t="shared" si="48"/>
        <v>0</v>
      </c>
      <c r="AX235" s="31"/>
      <c r="AY235" s="31"/>
      <c r="AZ235" s="31"/>
    </row>
    <row r="236" spans="1:52" ht="11.25" hidden="1" outlineLevel="1" x14ac:dyDescent="0.25">
      <c r="A236" s="23" t="str">
        <f t="shared" si="46"/>
        <v>2</v>
      </c>
      <c r="B236" s="1" t="s">
        <v>35</v>
      </c>
      <c r="D236" s="1" t="s">
        <v>333</v>
      </c>
      <c r="L236" s="34" t="s">
        <v>334</v>
      </c>
      <c r="M236" s="35" t="s">
        <v>35</v>
      </c>
      <c r="N236" s="36" t="s">
        <v>20</v>
      </c>
      <c r="O236" s="49"/>
      <c r="P236" s="49"/>
      <c r="Q236" s="49"/>
      <c r="R236" s="45">
        <v>0</v>
      </c>
      <c r="S236" s="49"/>
      <c r="T236" s="49"/>
      <c r="U236" s="49"/>
      <c r="V236" s="49"/>
      <c r="W236" s="49"/>
      <c r="X236" s="49"/>
      <c r="Y236" s="49"/>
      <c r="Z236" s="49"/>
      <c r="AA236" s="49"/>
      <c r="AB236" s="49"/>
      <c r="AC236" s="49"/>
      <c r="AD236" s="49"/>
      <c r="AE236" s="49"/>
      <c r="AF236" s="49"/>
      <c r="AG236" s="49"/>
      <c r="AH236" s="49"/>
      <c r="AI236" s="49"/>
      <c r="AJ236" s="49"/>
      <c r="AK236" s="49"/>
      <c r="AL236" s="49"/>
      <c r="AM236" s="49"/>
      <c r="AN236" s="45">
        <f t="shared" si="45"/>
        <v>0</v>
      </c>
      <c r="AO236" s="45">
        <f t="shared" si="48"/>
        <v>0</v>
      </c>
      <c r="AP236" s="45">
        <f t="shared" si="48"/>
        <v>0</v>
      </c>
      <c r="AQ236" s="45">
        <f t="shared" si="48"/>
        <v>0</v>
      </c>
      <c r="AR236" s="45">
        <f t="shared" si="48"/>
        <v>0</v>
      </c>
      <c r="AS236" s="45">
        <f t="shared" si="48"/>
        <v>0</v>
      </c>
      <c r="AT236" s="45">
        <f t="shared" si="48"/>
        <v>0</v>
      </c>
      <c r="AU236" s="45">
        <f t="shared" si="48"/>
        <v>0</v>
      </c>
      <c r="AV236" s="45">
        <f t="shared" si="48"/>
        <v>0</v>
      </c>
      <c r="AW236" s="45">
        <f t="shared" si="48"/>
        <v>0</v>
      </c>
      <c r="AX236" s="31"/>
      <c r="AY236" s="31"/>
      <c r="AZ236" s="31"/>
    </row>
    <row r="237" spans="1:52" ht="11.25" hidden="1" outlineLevel="1" x14ac:dyDescent="0.25">
      <c r="A237" s="23" t="str">
        <f t="shared" si="46"/>
        <v>2</v>
      </c>
      <c r="B237" s="1" t="s">
        <v>36</v>
      </c>
      <c r="D237" s="1" t="s">
        <v>335</v>
      </c>
      <c r="L237" s="34" t="s">
        <v>336</v>
      </c>
      <c r="M237" s="35" t="s">
        <v>36</v>
      </c>
      <c r="N237" s="36" t="s">
        <v>20</v>
      </c>
      <c r="O237" s="49"/>
      <c r="P237" s="49"/>
      <c r="Q237" s="49"/>
      <c r="R237" s="45">
        <v>0</v>
      </c>
      <c r="S237" s="49"/>
      <c r="T237" s="49"/>
      <c r="U237" s="49"/>
      <c r="V237" s="49"/>
      <c r="W237" s="49"/>
      <c r="X237" s="49"/>
      <c r="Y237" s="49"/>
      <c r="Z237" s="49"/>
      <c r="AA237" s="49"/>
      <c r="AB237" s="49"/>
      <c r="AC237" s="49"/>
      <c r="AD237" s="49"/>
      <c r="AE237" s="49"/>
      <c r="AF237" s="49"/>
      <c r="AG237" s="49"/>
      <c r="AH237" s="49"/>
      <c r="AI237" s="49"/>
      <c r="AJ237" s="49"/>
      <c r="AK237" s="49"/>
      <c r="AL237" s="49"/>
      <c r="AM237" s="49"/>
      <c r="AN237" s="45">
        <f t="shared" si="45"/>
        <v>0</v>
      </c>
      <c r="AO237" s="45">
        <f t="shared" si="48"/>
        <v>0</v>
      </c>
      <c r="AP237" s="45">
        <f t="shared" si="48"/>
        <v>0</v>
      </c>
      <c r="AQ237" s="45">
        <f t="shared" si="48"/>
        <v>0</v>
      </c>
      <c r="AR237" s="45">
        <f t="shared" si="48"/>
        <v>0</v>
      </c>
      <c r="AS237" s="45">
        <f t="shared" si="48"/>
        <v>0</v>
      </c>
      <c r="AT237" s="45">
        <f t="shared" si="48"/>
        <v>0</v>
      </c>
      <c r="AU237" s="45">
        <f t="shared" si="48"/>
        <v>0</v>
      </c>
      <c r="AV237" s="45">
        <f t="shared" si="48"/>
        <v>0</v>
      </c>
      <c r="AW237" s="45">
        <f t="shared" si="48"/>
        <v>0</v>
      </c>
      <c r="AX237" s="31"/>
      <c r="AY237" s="31"/>
      <c r="AZ237" s="31"/>
    </row>
    <row r="238" spans="1:52" ht="11.25" hidden="1" outlineLevel="1" x14ac:dyDescent="0.25">
      <c r="A238" s="23" t="str">
        <f t="shared" si="46"/>
        <v>2</v>
      </c>
      <c r="B238" s="1" t="s">
        <v>37</v>
      </c>
      <c r="D238" s="1" t="s">
        <v>337</v>
      </c>
      <c r="L238" s="34" t="s">
        <v>338</v>
      </c>
      <c r="M238" s="35" t="s">
        <v>37</v>
      </c>
      <c r="N238" s="36" t="s">
        <v>20</v>
      </c>
      <c r="O238" s="51">
        <v>0</v>
      </c>
      <c r="P238" s="45">
        <v>0</v>
      </c>
      <c r="Q238" s="45">
        <v>0</v>
      </c>
      <c r="R238" s="45">
        <v>0</v>
      </c>
      <c r="S238" s="45">
        <v>0</v>
      </c>
      <c r="T238" s="51">
        <v>0</v>
      </c>
      <c r="U238" s="45">
        <v>0</v>
      </c>
      <c r="V238" s="45">
        <v>0</v>
      </c>
      <c r="W238" s="45">
        <v>0</v>
      </c>
      <c r="X238" s="45">
        <v>0</v>
      </c>
      <c r="Y238" s="45">
        <v>0</v>
      </c>
      <c r="Z238" s="45">
        <v>0</v>
      </c>
      <c r="AA238" s="45">
        <v>0</v>
      </c>
      <c r="AB238" s="45">
        <v>0</v>
      </c>
      <c r="AC238" s="45">
        <v>0</v>
      </c>
      <c r="AD238" s="51">
        <v>0</v>
      </c>
      <c r="AE238" s="45">
        <f t="shared" ref="P238:AM238" si="49">SUM(AE239,AE240)</f>
        <v>0</v>
      </c>
      <c r="AF238" s="45">
        <f t="shared" si="49"/>
        <v>0</v>
      </c>
      <c r="AG238" s="45">
        <f t="shared" si="49"/>
        <v>0</v>
      </c>
      <c r="AH238" s="45">
        <f t="shared" si="49"/>
        <v>0</v>
      </c>
      <c r="AI238" s="45">
        <f t="shared" si="49"/>
        <v>0</v>
      </c>
      <c r="AJ238" s="45">
        <f t="shared" si="49"/>
        <v>0</v>
      </c>
      <c r="AK238" s="45">
        <f t="shared" si="49"/>
        <v>0</v>
      </c>
      <c r="AL238" s="45">
        <f t="shared" si="49"/>
        <v>0</v>
      </c>
      <c r="AM238" s="45">
        <f t="shared" si="49"/>
        <v>0</v>
      </c>
      <c r="AN238" s="45">
        <f t="shared" si="45"/>
        <v>0</v>
      </c>
      <c r="AO238" s="45">
        <f t="shared" si="48"/>
        <v>0</v>
      </c>
      <c r="AP238" s="45">
        <f t="shared" si="48"/>
        <v>0</v>
      </c>
      <c r="AQ238" s="45">
        <f t="shared" si="48"/>
        <v>0</v>
      </c>
      <c r="AR238" s="45">
        <f t="shared" si="48"/>
        <v>0</v>
      </c>
      <c r="AS238" s="45">
        <f t="shared" si="48"/>
        <v>0</v>
      </c>
      <c r="AT238" s="45">
        <f t="shared" si="48"/>
        <v>0</v>
      </c>
      <c r="AU238" s="45">
        <f t="shared" si="48"/>
        <v>0</v>
      </c>
      <c r="AV238" s="45">
        <f t="shared" si="48"/>
        <v>0</v>
      </c>
      <c r="AW238" s="45">
        <f t="shared" si="48"/>
        <v>0</v>
      </c>
      <c r="AX238" s="31"/>
      <c r="AY238" s="31"/>
      <c r="AZ238" s="31"/>
    </row>
    <row r="239" spans="1:52" ht="11.25" hidden="1" outlineLevel="1" x14ac:dyDescent="0.25">
      <c r="A239" s="23" t="str">
        <f t="shared" si="46"/>
        <v>2</v>
      </c>
      <c r="D239" s="1" t="s">
        <v>339</v>
      </c>
      <c r="L239" s="34" t="s">
        <v>340</v>
      </c>
      <c r="M239" s="43" t="s">
        <v>341</v>
      </c>
      <c r="N239" s="36" t="s">
        <v>20</v>
      </c>
      <c r="O239" s="49"/>
      <c r="P239" s="49"/>
      <c r="Q239" s="49"/>
      <c r="R239" s="45">
        <v>0</v>
      </c>
      <c r="S239" s="49"/>
      <c r="T239" s="49"/>
      <c r="U239" s="49"/>
      <c r="V239" s="49"/>
      <c r="W239" s="49"/>
      <c r="X239" s="49"/>
      <c r="Y239" s="49"/>
      <c r="Z239" s="49"/>
      <c r="AA239" s="49"/>
      <c r="AB239" s="49"/>
      <c r="AC239" s="49"/>
      <c r="AD239" s="49"/>
      <c r="AE239" s="49"/>
      <c r="AF239" s="49"/>
      <c r="AG239" s="49"/>
      <c r="AH239" s="49"/>
      <c r="AI239" s="49"/>
      <c r="AJ239" s="49"/>
      <c r="AK239" s="49"/>
      <c r="AL239" s="49"/>
      <c r="AM239" s="49"/>
      <c r="AN239" s="45">
        <f t="shared" si="45"/>
        <v>0</v>
      </c>
      <c r="AO239" s="45">
        <f t="shared" si="48"/>
        <v>0</v>
      </c>
      <c r="AP239" s="45">
        <f t="shared" si="48"/>
        <v>0</v>
      </c>
      <c r="AQ239" s="45">
        <f t="shared" si="48"/>
        <v>0</v>
      </c>
      <c r="AR239" s="45">
        <f t="shared" si="48"/>
        <v>0</v>
      </c>
      <c r="AS239" s="45">
        <f t="shared" si="48"/>
        <v>0</v>
      </c>
      <c r="AT239" s="45">
        <f t="shared" si="48"/>
        <v>0</v>
      </c>
      <c r="AU239" s="45">
        <f t="shared" si="48"/>
        <v>0</v>
      </c>
      <c r="AV239" s="45">
        <f t="shared" si="48"/>
        <v>0</v>
      </c>
      <c r="AW239" s="45">
        <f t="shared" si="48"/>
        <v>0</v>
      </c>
      <c r="AX239" s="31"/>
      <c r="AY239" s="31"/>
      <c r="AZ239" s="31"/>
    </row>
    <row r="240" spans="1:52" ht="11.25" hidden="1" outlineLevel="1" x14ac:dyDescent="0.25">
      <c r="A240" s="23" t="str">
        <f t="shared" si="46"/>
        <v>2</v>
      </c>
      <c r="D240" s="1" t="s">
        <v>342</v>
      </c>
      <c r="L240" s="34" t="s">
        <v>343</v>
      </c>
      <c r="M240" s="43" t="s">
        <v>344</v>
      </c>
      <c r="N240" s="36" t="s">
        <v>20</v>
      </c>
      <c r="O240" s="49"/>
      <c r="P240" s="49"/>
      <c r="Q240" s="49"/>
      <c r="R240" s="45">
        <v>0</v>
      </c>
      <c r="S240" s="49"/>
      <c r="T240" s="49"/>
      <c r="U240" s="49"/>
      <c r="V240" s="49"/>
      <c r="W240" s="49"/>
      <c r="X240" s="49"/>
      <c r="Y240" s="49"/>
      <c r="Z240" s="49"/>
      <c r="AA240" s="49"/>
      <c r="AB240" s="49"/>
      <c r="AC240" s="49"/>
      <c r="AD240" s="49"/>
      <c r="AE240" s="49"/>
      <c r="AF240" s="49"/>
      <c r="AG240" s="49"/>
      <c r="AH240" s="49"/>
      <c r="AI240" s="49"/>
      <c r="AJ240" s="49"/>
      <c r="AK240" s="49"/>
      <c r="AL240" s="49"/>
      <c r="AM240" s="49"/>
      <c r="AN240" s="45">
        <f t="shared" si="45"/>
        <v>0</v>
      </c>
      <c r="AO240" s="45">
        <f t="shared" si="48"/>
        <v>0</v>
      </c>
      <c r="AP240" s="45">
        <f t="shared" si="48"/>
        <v>0</v>
      </c>
      <c r="AQ240" s="45">
        <f t="shared" si="48"/>
        <v>0</v>
      </c>
      <c r="AR240" s="45">
        <f t="shared" si="48"/>
        <v>0</v>
      </c>
      <c r="AS240" s="45">
        <f t="shared" si="48"/>
        <v>0</v>
      </c>
      <c r="AT240" s="45">
        <f t="shared" si="48"/>
        <v>0</v>
      </c>
      <c r="AU240" s="45">
        <f t="shared" si="48"/>
        <v>0</v>
      </c>
      <c r="AV240" s="45">
        <f t="shared" si="48"/>
        <v>0</v>
      </c>
      <c r="AW240" s="45">
        <f t="shared" si="48"/>
        <v>0</v>
      </c>
      <c r="AX240" s="31"/>
      <c r="AY240" s="31"/>
      <c r="AZ240" s="31"/>
    </row>
    <row r="241" spans="1:52" ht="22.5" hidden="1" outlineLevel="1" x14ac:dyDescent="0.25">
      <c r="A241" s="23" t="str">
        <f t="shared" si="46"/>
        <v>2</v>
      </c>
      <c r="B241" s="1" t="s">
        <v>345</v>
      </c>
      <c r="D241" s="1" t="s">
        <v>346</v>
      </c>
      <c r="L241" s="34" t="s">
        <v>347</v>
      </c>
      <c r="M241" s="35" t="s">
        <v>348</v>
      </c>
      <c r="N241" s="36" t="s">
        <v>20</v>
      </c>
      <c r="O241" s="49"/>
      <c r="P241" s="49"/>
      <c r="Q241" s="49"/>
      <c r="R241" s="45">
        <v>0</v>
      </c>
      <c r="S241" s="49"/>
      <c r="T241" s="49"/>
      <c r="U241" s="49"/>
      <c r="V241" s="49"/>
      <c r="W241" s="49"/>
      <c r="X241" s="49"/>
      <c r="Y241" s="49"/>
      <c r="Z241" s="49"/>
      <c r="AA241" s="49"/>
      <c r="AB241" s="49"/>
      <c r="AC241" s="49"/>
      <c r="AD241" s="49"/>
      <c r="AE241" s="49"/>
      <c r="AF241" s="49"/>
      <c r="AG241" s="49"/>
      <c r="AH241" s="49"/>
      <c r="AI241" s="49"/>
      <c r="AJ241" s="49"/>
      <c r="AK241" s="49"/>
      <c r="AL241" s="49"/>
      <c r="AM241" s="49"/>
      <c r="AN241" s="45">
        <f t="shared" si="45"/>
        <v>0</v>
      </c>
      <c r="AO241" s="45">
        <f t="shared" si="48"/>
        <v>0</v>
      </c>
      <c r="AP241" s="45">
        <f t="shared" si="48"/>
        <v>0</v>
      </c>
      <c r="AQ241" s="45">
        <f t="shared" si="48"/>
        <v>0</v>
      </c>
      <c r="AR241" s="45">
        <f t="shared" si="48"/>
        <v>0</v>
      </c>
      <c r="AS241" s="45">
        <f t="shared" si="48"/>
        <v>0</v>
      </c>
      <c r="AT241" s="45">
        <f t="shared" si="48"/>
        <v>0</v>
      </c>
      <c r="AU241" s="45">
        <f t="shared" si="48"/>
        <v>0</v>
      </c>
      <c r="AV241" s="45">
        <f t="shared" si="48"/>
        <v>0</v>
      </c>
      <c r="AW241" s="45">
        <f t="shared" si="48"/>
        <v>0</v>
      </c>
      <c r="AX241" s="31"/>
      <c r="AY241" s="31"/>
      <c r="AZ241" s="31"/>
    </row>
    <row r="242" spans="1:52" s="55" customFormat="1" ht="11.25" outlineLevel="1" x14ac:dyDescent="0.25">
      <c r="A242" s="23" t="str">
        <f t="shared" si="46"/>
        <v>2</v>
      </c>
      <c r="B242" s="1" t="s">
        <v>349</v>
      </c>
      <c r="C242" s="1"/>
      <c r="D242" s="1" t="s">
        <v>350</v>
      </c>
      <c r="L242" s="56" t="s">
        <v>21</v>
      </c>
      <c r="M242" s="27" t="s">
        <v>351</v>
      </c>
      <c r="N242" s="58" t="s">
        <v>20</v>
      </c>
      <c r="O242" s="29">
        <v>1665.5</v>
      </c>
      <c r="P242" s="29">
        <v>1954.0829999999999</v>
      </c>
      <c r="Q242" s="29">
        <v>1587.0794815596803</v>
      </c>
      <c r="R242" s="29">
        <v>-367.00351844031957</v>
      </c>
      <c r="S242" s="29">
        <v>2134.15</v>
      </c>
      <c r="T242" s="29">
        <v>2198.1799999999998</v>
      </c>
      <c r="U242" s="29">
        <v>0</v>
      </c>
      <c r="V242" s="29">
        <v>0</v>
      </c>
      <c r="W242" s="29">
        <v>0</v>
      </c>
      <c r="X242" s="29">
        <v>0</v>
      </c>
      <c r="Y242" s="29">
        <v>0</v>
      </c>
      <c r="Z242" s="29">
        <v>0</v>
      </c>
      <c r="AA242" s="29">
        <v>0</v>
      </c>
      <c r="AB242" s="29">
        <v>0</v>
      </c>
      <c r="AC242" s="29">
        <v>0</v>
      </c>
      <c r="AD242" s="29">
        <v>2408.7386265599994</v>
      </c>
      <c r="AE242" s="29">
        <f ca="1">SUMIFS([2]ЭЭ!AD$15:AD$45,[2]ЭЭ!$A$15:$A$45,$A242,[2]ЭЭ!$M$15:$M$45,"Всего по тарифу")</f>
        <v>2253.13</v>
      </c>
      <c r="AF242" s="29">
        <f ca="1">SUMIFS([2]ЭЭ!AE$15:AE$45,[2]ЭЭ!$A$15:$A$45,$A242,[2]ЭЭ!$M$15:$M$45,"Всего по тарифу")</f>
        <v>2309.46</v>
      </c>
      <c r="AG242" s="29">
        <f ca="1">SUMIFS([2]ЭЭ!AF$15:AF$45,[2]ЭЭ!$A$15:$A$45,$A242,[2]ЭЭ!$M$15:$M$45,"Всего по тарифу")</f>
        <v>2367.19</v>
      </c>
      <c r="AH242" s="29">
        <f ca="1">SUMIFS([2]ЭЭ!AG$15:AG$45,[2]ЭЭ!$A$15:$A$45,$A242,[2]ЭЭ!$M$15:$M$45,"Всего по тарифу")</f>
        <v>0</v>
      </c>
      <c r="AI242" s="29">
        <f ca="1">SUMIFS([2]ЭЭ!AH$15:AH$45,[2]ЭЭ!$A$15:$A$45,$A242,[2]ЭЭ!$M$15:$M$45,"Всего по тарифу")</f>
        <v>0</v>
      </c>
      <c r="AJ242" s="29">
        <f ca="1">SUMIFS([2]ЭЭ!AI$15:AI$45,[2]ЭЭ!$A$15:$A$45,$A242,[2]ЭЭ!$M$15:$M$45,"Всего по тарифу")</f>
        <v>0</v>
      </c>
      <c r="AK242" s="29">
        <f ca="1">SUMIFS([2]ЭЭ!AJ$15:AJ$45,[2]ЭЭ!$A$15:$A$45,$A242,[2]ЭЭ!$M$15:$M$45,"Всего по тарифу")</f>
        <v>0</v>
      </c>
      <c r="AL242" s="29">
        <f ca="1">SUMIFS([2]ЭЭ!AK$15:AK$45,[2]ЭЭ!$A$15:$A$45,$A242,[2]ЭЭ!$M$15:$M$45,"Всего по тарифу")</f>
        <v>0</v>
      </c>
      <c r="AM242" s="29">
        <f ca="1">SUMIFS([2]ЭЭ!AL$15:AL$45,[2]ЭЭ!$A$15:$A$45,$A242,[2]ЭЭ!$M$15:$M$45,"Всего по тарифу")</f>
        <v>0</v>
      </c>
      <c r="AN242" s="29">
        <f t="shared" si="45"/>
        <v>12.866416444954631</v>
      </c>
      <c r="AO242" s="29">
        <f t="shared" ca="1" si="48"/>
        <v>-6.4601706820398856</v>
      </c>
      <c r="AP242" s="29">
        <f t="shared" ca="1" si="48"/>
        <v>2.5000776697305493</v>
      </c>
      <c r="AQ242" s="29">
        <f t="shared" ca="1" si="48"/>
        <v>2.4997185489248577</v>
      </c>
      <c r="AR242" s="29">
        <f t="shared" ca="1" si="48"/>
        <v>-100</v>
      </c>
      <c r="AS242" s="29">
        <f t="shared" ca="1" si="48"/>
        <v>0</v>
      </c>
      <c r="AT242" s="29">
        <f t="shared" ca="1" si="48"/>
        <v>0</v>
      </c>
      <c r="AU242" s="29">
        <f t="shared" ca="1" si="48"/>
        <v>0</v>
      </c>
      <c r="AV242" s="29">
        <f t="shared" ca="1" si="48"/>
        <v>0</v>
      </c>
      <c r="AW242" s="29">
        <f t="shared" ca="1" si="48"/>
        <v>0</v>
      </c>
      <c r="AX242" s="31"/>
      <c r="AY242" s="31"/>
      <c r="AZ242" s="31"/>
    </row>
    <row r="243" spans="1:52" s="55" customFormat="1" ht="22.5" outlineLevel="1" x14ac:dyDescent="0.25">
      <c r="A243" s="23" t="str">
        <f t="shared" si="46"/>
        <v>2</v>
      </c>
      <c r="B243" s="1" t="s">
        <v>352</v>
      </c>
      <c r="C243" s="1"/>
      <c r="D243" s="1" t="s">
        <v>353</v>
      </c>
      <c r="L243" s="56" t="s">
        <v>354</v>
      </c>
      <c r="M243" s="27" t="s">
        <v>355</v>
      </c>
      <c r="N243" s="58" t="s">
        <v>20</v>
      </c>
      <c r="O243" s="29">
        <v>641.08000000000004</v>
      </c>
      <c r="P243" s="29">
        <v>609.40800000000002</v>
      </c>
      <c r="Q243" s="29">
        <v>609.40800000000002</v>
      </c>
      <c r="R243" s="29">
        <v>0</v>
      </c>
      <c r="S243" s="29">
        <v>641.08000000000004</v>
      </c>
      <c r="T243" s="29">
        <v>641.08000000000004</v>
      </c>
      <c r="U243" s="29">
        <v>885.36</v>
      </c>
      <c r="V243" s="29">
        <v>885.36</v>
      </c>
      <c r="W243" s="29">
        <v>885.36</v>
      </c>
      <c r="X243" s="29">
        <v>0</v>
      </c>
      <c r="Y243" s="29">
        <v>0</v>
      </c>
      <c r="Z243" s="29">
        <v>0</v>
      </c>
      <c r="AA243" s="29">
        <v>0</v>
      </c>
      <c r="AB243" s="29">
        <v>0</v>
      </c>
      <c r="AC243" s="29">
        <v>0</v>
      </c>
      <c r="AD243" s="29">
        <v>641.08000000000004</v>
      </c>
      <c r="AE243" s="29">
        <f>SUMIFS([2]Амортизация!AD$15:AD$114,[2]Амортизация!$A$15:$A$114,$A243,[2]Амортизация!$M$15:$M$114,"Сумма амортизационных отчислений")</f>
        <v>641.08000000000004</v>
      </c>
      <c r="AF243" s="29">
        <f>SUMIFS([2]Амортизация!AE$15:AE$114,[2]Амортизация!$A$15:$A$114,$A243,[2]Амортизация!$M$15:$M$114,"Сумма амортизационных отчислений")</f>
        <v>641.08000000000004</v>
      </c>
      <c r="AG243" s="29">
        <f>SUMIFS([2]Амортизация!AF$15:AF$114,[2]Амортизация!$A$15:$A$114,$A243,[2]Амортизация!$M$15:$M$114,"Сумма амортизационных отчислений")</f>
        <v>641.08000000000004</v>
      </c>
      <c r="AH243" s="29">
        <f>SUMIFS([2]Амортизация!AG$15:AG$114,[2]Амортизация!$A$15:$A$114,$A243,[2]Амортизация!$M$15:$M$114,"Сумма амортизационных отчислений")</f>
        <v>0</v>
      </c>
      <c r="AI243" s="29">
        <f>SUMIFS([2]Амортизация!AH$15:AH$114,[2]Амортизация!$A$15:$A$114,$A243,[2]Амортизация!$M$15:$M$114,"Сумма амортизационных отчислений")</f>
        <v>0</v>
      </c>
      <c r="AJ243" s="29">
        <f>SUMIFS([2]Амортизация!AI$15:AI$114,[2]Амортизация!$A$15:$A$114,$A243,[2]Амортизация!$M$15:$M$114,"Сумма амортизационных отчислений")</f>
        <v>0</v>
      </c>
      <c r="AK243" s="29">
        <f>SUMIFS([2]Амортизация!AJ$15:AJ$114,[2]Амортизация!$A$15:$A$114,$A243,[2]Амортизация!$M$15:$M$114,"Сумма амортизационных отчислений")</f>
        <v>0</v>
      </c>
      <c r="AL243" s="29">
        <f>SUMIFS([2]Амортизация!AK$15:AK$114,[2]Амортизация!$A$15:$A$114,$A243,[2]Амортизация!$M$15:$M$114,"Сумма амортизационных отчислений")</f>
        <v>0</v>
      </c>
      <c r="AM243" s="29">
        <f>SUMIFS([2]Амортизация!AL$15:AL$114,[2]Амортизация!$A$15:$A$114,$A243,[2]Амортизация!$M$15:$M$114,"Сумма амортизационных отчислений")</f>
        <v>0</v>
      </c>
      <c r="AN243" s="29">
        <f t="shared" si="45"/>
        <v>0</v>
      </c>
      <c r="AO243" s="29">
        <f t="shared" si="48"/>
        <v>0</v>
      </c>
      <c r="AP243" s="29">
        <f t="shared" si="48"/>
        <v>0</v>
      </c>
      <c r="AQ243" s="29">
        <f t="shared" si="48"/>
        <v>0</v>
      </c>
      <c r="AR243" s="29">
        <f t="shared" si="48"/>
        <v>-100</v>
      </c>
      <c r="AS243" s="29">
        <f t="shared" si="48"/>
        <v>0</v>
      </c>
      <c r="AT243" s="29">
        <f t="shared" si="48"/>
        <v>0</v>
      </c>
      <c r="AU243" s="29">
        <f t="shared" si="48"/>
        <v>0</v>
      </c>
      <c r="AV243" s="29">
        <f t="shared" si="48"/>
        <v>0</v>
      </c>
      <c r="AW243" s="29">
        <f t="shared" si="48"/>
        <v>0</v>
      </c>
      <c r="AX243" s="31"/>
      <c r="AY243" s="31"/>
      <c r="AZ243" s="31"/>
    </row>
    <row r="244" spans="1:52" ht="11.25" outlineLevel="1" x14ac:dyDescent="0.25">
      <c r="A244" s="23" t="str">
        <f t="shared" si="46"/>
        <v>2</v>
      </c>
      <c r="D244" s="1" t="s">
        <v>356</v>
      </c>
      <c r="L244" s="34" t="s">
        <v>38</v>
      </c>
      <c r="M244" s="74" t="s">
        <v>357</v>
      </c>
      <c r="N244" s="36" t="s">
        <v>20</v>
      </c>
      <c r="O244" s="49">
        <v>0</v>
      </c>
      <c r="P244" s="49">
        <v>0</v>
      </c>
      <c r="Q244" s="49">
        <v>0</v>
      </c>
      <c r="R244" s="45">
        <v>0</v>
      </c>
      <c r="S244" s="49">
        <v>0</v>
      </c>
      <c r="T244" s="49">
        <v>0</v>
      </c>
      <c r="U244" s="49">
        <v>0</v>
      </c>
      <c r="V244" s="49">
        <v>0</v>
      </c>
      <c r="W244" s="49">
        <v>0</v>
      </c>
      <c r="X244" s="49">
        <v>0</v>
      </c>
      <c r="Y244" s="49">
        <v>0</v>
      </c>
      <c r="Z244" s="49">
        <v>0</v>
      </c>
      <c r="AA244" s="49">
        <v>0</v>
      </c>
      <c r="AB244" s="49">
        <v>0</v>
      </c>
      <c r="AC244" s="49">
        <v>0</v>
      </c>
      <c r="AD244" s="49">
        <v>0</v>
      </c>
      <c r="AE244" s="49">
        <v>0</v>
      </c>
      <c r="AF244" s="49">
        <v>0</v>
      </c>
      <c r="AG244" s="49">
        <v>0</v>
      </c>
      <c r="AH244" s="49">
        <f>SUMIFS('[2]ИП + источники'!AI$17:AI$89,'[2]ИП + источники'!$A$17:$A$89,$A244,'[2]ИП + источники'!$M$17:$M$89,"Амортизационные отчисления")+SUMIFS('[2]ИП + источники'!AI$17:AI$89,'[2]ИП + источники'!$A$17:$A$89,$A244,'[2]ИП + источники'!$M$17:$M$89,"погашение займов и кредитов из амортизации")</f>
        <v>0</v>
      </c>
      <c r="AI244" s="49">
        <f>SUMIFS('[2]ИП + источники'!AJ$17:AJ$89,'[2]ИП + источники'!$A$17:$A$89,$A244,'[2]ИП + источники'!$M$17:$M$89,"Амортизационные отчисления")+SUMIFS('[2]ИП + источники'!AJ$17:AJ$89,'[2]ИП + источники'!$A$17:$A$89,$A244,'[2]ИП + источники'!$M$17:$M$89,"погашение займов и кредитов из амортизации")</f>
        <v>0</v>
      </c>
      <c r="AJ244" s="49">
        <f>SUMIFS('[2]ИП + источники'!AK$17:AK$89,'[2]ИП + источники'!$A$17:$A$89,$A244,'[2]ИП + источники'!$M$17:$M$89,"Амортизационные отчисления")+SUMIFS('[2]ИП + источники'!AK$17:AK$89,'[2]ИП + источники'!$A$17:$A$89,$A244,'[2]ИП + источники'!$M$17:$M$89,"погашение займов и кредитов из амортизации")</f>
        <v>0</v>
      </c>
      <c r="AK244" s="49">
        <f>SUMIFS('[2]ИП + источники'!AL$17:AL$89,'[2]ИП + источники'!$A$17:$A$89,$A244,'[2]ИП + источники'!$M$17:$M$89,"Амортизационные отчисления")+SUMIFS('[2]ИП + источники'!AL$17:AL$89,'[2]ИП + источники'!$A$17:$A$89,$A244,'[2]ИП + источники'!$M$17:$M$89,"погашение займов и кредитов из амортизации")</f>
        <v>0</v>
      </c>
      <c r="AL244" s="49">
        <f>SUMIFS('[2]ИП + источники'!AM$17:AM$89,'[2]ИП + источники'!$A$17:$A$89,$A244,'[2]ИП + источники'!$M$17:$M$89,"Амортизационные отчисления")+SUMIFS('[2]ИП + источники'!AM$17:AM$89,'[2]ИП + источники'!$A$17:$A$89,$A244,'[2]ИП + источники'!$M$17:$M$89,"погашение займов и кредитов из амортизации")</f>
        <v>0</v>
      </c>
      <c r="AM244" s="49">
        <f>SUMIFS('[2]ИП + источники'!AN$17:AN$89,'[2]ИП + источники'!$A$17:$A$89,$A244,'[2]ИП + источники'!$M$17:$M$89,"Амортизационные отчисления")+SUMIFS('[2]ИП + источники'!AN$17:AN$89,'[2]ИП + источники'!$A$17:$A$89,$A244,'[2]ИП + источники'!$M$17:$M$89,"погашение займов и кредитов из амортизации")</f>
        <v>0</v>
      </c>
      <c r="AN244" s="45">
        <f t="shared" si="45"/>
        <v>0</v>
      </c>
      <c r="AO244" s="45">
        <f t="shared" si="48"/>
        <v>0</v>
      </c>
      <c r="AP244" s="45">
        <f t="shared" si="48"/>
        <v>0</v>
      </c>
      <c r="AQ244" s="45">
        <f t="shared" si="48"/>
        <v>0</v>
      </c>
      <c r="AR244" s="45">
        <f t="shared" si="48"/>
        <v>0</v>
      </c>
      <c r="AS244" s="45">
        <f t="shared" si="48"/>
        <v>0</v>
      </c>
      <c r="AT244" s="45">
        <f t="shared" si="48"/>
        <v>0</v>
      </c>
      <c r="AU244" s="45">
        <f t="shared" si="48"/>
        <v>0</v>
      </c>
      <c r="AV244" s="45">
        <f t="shared" si="48"/>
        <v>0</v>
      </c>
      <c r="AW244" s="45">
        <f t="shared" si="48"/>
        <v>0</v>
      </c>
      <c r="AX244" s="31"/>
      <c r="AY244" s="31"/>
      <c r="AZ244" s="31"/>
    </row>
    <row r="245" spans="1:52" s="55" customFormat="1" ht="11.25" outlineLevel="1" x14ac:dyDescent="0.25">
      <c r="A245" s="23" t="str">
        <f t="shared" si="46"/>
        <v>2</v>
      </c>
      <c r="B245" s="1" t="s">
        <v>39</v>
      </c>
      <c r="C245" s="1"/>
      <c r="D245" s="1" t="s">
        <v>358</v>
      </c>
      <c r="L245" s="56" t="s">
        <v>359</v>
      </c>
      <c r="M245" s="75" t="s">
        <v>39</v>
      </c>
      <c r="N245" s="28" t="s">
        <v>20</v>
      </c>
      <c r="O245" s="59">
        <v>0</v>
      </c>
      <c r="P245" s="59">
        <v>0</v>
      </c>
      <c r="Q245" s="59">
        <v>0</v>
      </c>
      <c r="R245" s="59">
        <v>0</v>
      </c>
      <c r="S245" s="59">
        <v>0</v>
      </c>
      <c r="T245" s="59">
        <v>0</v>
      </c>
      <c r="U245" s="59">
        <v>0</v>
      </c>
      <c r="V245" s="59">
        <v>0</v>
      </c>
      <c r="W245" s="59">
        <v>0</v>
      </c>
      <c r="X245" s="59">
        <v>0</v>
      </c>
      <c r="Y245" s="59">
        <v>0</v>
      </c>
      <c r="Z245" s="59">
        <v>0</v>
      </c>
      <c r="AA245" s="59">
        <v>0</v>
      </c>
      <c r="AB245" s="59">
        <v>0</v>
      </c>
      <c r="AC245" s="59">
        <v>0</v>
      </c>
      <c r="AD245" s="59">
        <v>0</v>
      </c>
      <c r="AE245" s="59">
        <f t="shared" ref="P245:AM245" si="50">AE246+AE247+AE248+AE249</f>
        <v>0</v>
      </c>
      <c r="AF245" s="59">
        <f t="shared" si="50"/>
        <v>0</v>
      </c>
      <c r="AG245" s="59">
        <f t="shared" si="50"/>
        <v>0</v>
      </c>
      <c r="AH245" s="59">
        <f t="shared" si="50"/>
        <v>0</v>
      </c>
      <c r="AI245" s="59">
        <f t="shared" si="50"/>
        <v>0</v>
      </c>
      <c r="AJ245" s="59">
        <f t="shared" si="50"/>
        <v>0</v>
      </c>
      <c r="AK245" s="59">
        <f t="shared" si="50"/>
        <v>0</v>
      </c>
      <c r="AL245" s="59">
        <f t="shared" si="50"/>
        <v>0</v>
      </c>
      <c r="AM245" s="59">
        <f t="shared" si="50"/>
        <v>0</v>
      </c>
      <c r="AN245" s="29">
        <f t="shared" si="45"/>
        <v>0</v>
      </c>
      <c r="AO245" s="29">
        <f t="shared" si="48"/>
        <v>0</v>
      </c>
      <c r="AP245" s="29">
        <f t="shared" si="48"/>
        <v>0</v>
      </c>
      <c r="AQ245" s="29">
        <f t="shared" si="48"/>
        <v>0</v>
      </c>
      <c r="AR245" s="29">
        <f t="shared" si="48"/>
        <v>0</v>
      </c>
      <c r="AS245" s="29">
        <f t="shared" si="48"/>
        <v>0</v>
      </c>
      <c r="AT245" s="29">
        <f t="shared" si="48"/>
        <v>0</v>
      </c>
      <c r="AU245" s="29">
        <f t="shared" si="48"/>
        <v>0</v>
      </c>
      <c r="AV245" s="29">
        <f t="shared" si="48"/>
        <v>0</v>
      </c>
      <c r="AW245" s="29">
        <f t="shared" si="48"/>
        <v>0</v>
      </c>
      <c r="AX245" s="31"/>
      <c r="AY245" s="31"/>
      <c r="AZ245" s="31"/>
    </row>
    <row r="246" spans="1:52" ht="11.25" hidden="1" outlineLevel="1" x14ac:dyDescent="0.25">
      <c r="A246" s="23" t="str">
        <f t="shared" si="46"/>
        <v>2</v>
      </c>
      <c r="D246" s="1" t="s">
        <v>360</v>
      </c>
      <c r="L246" s="34" t="s">
        <v>40</v>
      </c>
      <c r="M246" s="35" t="s">
        <v>361</v>
      </c>
      <c r="N246" s="36" t="s">
        <v>20</v>
      </c>
      <c r="O246" s="49">
        <v>0</v>
      </c>
      <c r="P246" s="49">
        <v>0</v>
      </c>
      <c r="Q246" s="49">
        <v>0</v>
      </c>
      <c r="R246" s="45">
        <v>0</v>
      </c>
      <c r="S246" s="49">
        <v>0</v>
      </c>
      <c r="T246" s="49"/>
      <c r="U246" s="49"/>
      <c r="V246" s="49"/>
      <c r="W246" s="49"/>
      <c r="X246" s="49"/>
      <c r="Y246" s="49"/>
      <c r="Z246" s="49"/>
      <c r="AA246" s="49"/>
      <c r="AB246" s="49"/>
      <c r="AC246" s="49"/>
      <c r="AD246" s="49"/>
      <c r="AE246" s="49">
        <v>0</v>
      </c>
      <c r="AF246" s="49">
        <v>0</v>
      </c>
      <c r="AG246" s="49">
        <v>0</v>
      </c>
      <c r="AH246" s="49">
        <f>SUMIFS('[2]ИП + источники'!AI$17:AI$89,'[2]ИП + источники'!$A$17:$A$89,$A246,'[2]ИП + источники'!$M$17:$M$89,"погашение займов и кредитов из нормативной прибыли")</f>
        <v>0</v>
      </c>
      <c r="AI246" s="49">
        <f>SUMIFS('[2]ИП + источники'!AJ$17:AJ$89,'[2]ИП + источники'!$A$17:$A$89,$A246,'[2]ИП + источники'!$M$17:$M$89,"погашение займов и кредитов из нормативной прибыли")</f>
        <v>0</v>
      </c>
      <c r="AJ246" s="49">
        <f>SUMIFS('[2]ИП + источники'!AK$17:AK$89,'[2]ИП + источники'!$A$17:$A$89,$A246,'[2]ИП + источники'!$M$17:$M$89,"погашение займов и кредитов из нормативной прибыли")</f>
        <v>0</v>
      </c>
      <c r="AK246" s="49">
        <f>SUMIFS('[2]ИП + источники'!AL$17:AL$89,'[2]ИП + источники'!$A$17:$A$89,$A246,'[2]ИП + источники'!$M$17:$M$89,"погашение займов и кредитов из нормативной прибыли")</f>
        <v>0</v>
      </c>
      <c r="AL246" s="49">
        <f>SUMIFS('[2]ИП + источники'!AM$17:AM$89,'[2]ИП + источники'!$A$17:$A$89,$A246,'[2]ИП + источники'!$M$17:$M$89,"погашение займов и кредитов из нормативной прибыли")</f>
        <v>0</v>
      </c>
      <c r="AM246" s="49">
        <f>SUMIFS('[2]ИП + источники'!AN$17:AN$89,'[2]ИП + источники'!$A$17:$A$89,$A246,'[2]ИП + источники'!$M$17:$M$89,"погашение займов и кредитов из нормативной прибыли")</f>
        <v>0</v>
      </c>
      <c r="AN246" s="45">
        <f t="shared" si="45"/>
        <v>0</v>
      </c>
      <c r="AO246" s="45">
        <f t="shared" si="48"/>
        <v>0</v>
      </c>
      <c r="AP246" s="45">
        <f t="shared" si="48"/>
        <v>0</v>
      </c>
      <c r="AQ246" s="45">
        <f t="shared" si="48"/>
        <v>0</v>
      </c>
      <c r="AR246" s="45">
        <f t="shared" si="48"/>
        <v>0</v>
      </c>
      <c r="AS246" s="45">
        <f t="shared" si="48"/>
        <v>0</v>
      </c>
      <c r="AT246" s="45">
        <f t="shared" si="48"/>
        <v>0</v>
      </c>
      <c r="AU246" s="45">
        <f t="shared" si="48"/>
        <v>0</v>
      </c>
      <c r="AV246" s="45">
        <f t="shared" si="48"/>
        <v>0</v>
      </c>
      <c r="AW246" s="45">
        <f t="shared" si="48"/>
        <v>0</v>
      </c>
      <c r="AX246" s="31"/>
      <c r="AY246" s="31"/>
      <c r="AZ246" s="31"/>
    </row>
    <row r="247" spans="1:52" ht="11.25" hidden="1" outlineLevel="1" x14ac:dyDescent="0.25">
      <c r="A247" s="23" t="str">
        <f t="shared" si="46"/>
        <v>2</v>
      </c>
      <c r="D247" s="1" t="s">
        <v>362</v>
      </c>
      <c r="L247" s="34" t="s">
        <v>41</v>
      </c>
      <c r="M247" s="35" t="s">
        <v>363</v>
      </c>
      <c r="N247" s="36" t="s">
        <v>20</v>
      </c>
      <c r="O247" s="49">
        <v>0</v>
      </c>
      <c r="P247" s="49">
        <v>0</v>
      </c>
      <c r="Q247" s="49">
        <v>0</v>
      </c>
      <c r="R247" s="45">
        <v>0</v>
      </c>
      <c r="S247" s="49">
        <v>0</v>
      </c>
      <c r="T247" s="49"/>
      <c r="U247" s="49"/>
      <c r="V247" s="49"/>
      <c r="W247" s="49"/>
      <c r="X247" s="49"/>
      <c r="Y247" s="49"/>
      <c r="Z247" s="49"/>
      <c r="AA247" s="49"/>
      <c r="AB247" s="49"/>
      <c r="AC247" s="49"/>
      <c r="AD247" s="49"/>
      <c r="AE247" s="49">
        <v>0</v>
      </c>
      <c r="AF247" s="49">
        <v>0</v>
      </c>
      <c r="AG247" s="49">
        <v>0</v>
      </c>
      <c r="AH247" s="49">
        <f>SUMIFS('[2]ИП + источники'!AI$17:AI$89,'[2]ИП + источники'!$A$17:$A$89,$A247,'[2]ИП + источники'!$M$17:$M$89,"уплата процентов по кредитам из нормативной прибыли")</f>
        <v>0</v>
      </c>
      <c r="AI247" s="49">
        <f>SUMIFS('[2]ИП + источники'!AJ$17:AJ$89,'[2]ИП + источники'!$A$17:$A$89,$A247,'[2]ИП + источники'!$M$17:$M$89,"уплата процентов по кредитам из нормативной прибыли")</f>
        <v>0</v>
      </c>
      <c r="AJ247" s="49">
        <f>SUMIFS('[2]ИП + источники'!AK$17:AK$89,'[2]ИП + источники'!$A$17:$A$89,$A247,'[2]ИП + источники'!$M$17:$M$89,"уплата процентов по кредитам из нормативной прибыли")</f>
        <v>0</v>
      </c>
      <c r="AK247" s="49">
        <f>SUMIFS('[2]ИП + источники'!AL$17:AL$89,'[2]ИП + источники'!$A$17:$A$89,$A247,'[2]ИП + источники'!$M$17:$M$89,"уплата процентов по кредитам из нормативной прибыли")</f>
        <v>0</v>
      </c>
      <c r="AL247" s="49">
        <f>SUMIFS('[2]ИП + источники'!AM$17:AM$89,'[2]ИП + источники'!$A$17:$A$89,$A247,'[2]ИП + источники'!$M$17:$M$89,"уплата процентов по кредитам из нормативной прибыли")</f>
        <v>0</v>
      </c>
      <c r="AM247" s="49">
        <f>SUMIFS('[2]ИП + источники'!AN$17:AN$89,'[2]ИП + источники'!$A$17:$A$89,$A247,'[2]ИП + источники'!$M$17:$M$89,"уплата процентов по кредитам из нормативной прибыли")</f>
        <v>0</v>
      </c>
      <c r="AN247" s="45">
        <f t="shared" si="45"/>
        <v>0</v>
      </c>
      <c r="AO247" s="45">
        <f t="shared" si="48"/>
        <v>0</v>
      </c>
      <c r="AP247" s="45">
        <f t="shared" si="48"/>
        <v>0</v>
      </c>
      <c r="AQ247" s="45">
        <f t="shared" si="48"/>
        <v>0</v>
      </c>
      <c r="AR247" s="45">
        <f t="shared" si="48"/>
        <v>0</v>
      </c>
      <c r="AS247" s="45">
        <f t="shared" si="48"/>
        <v>0</v>
      </c>
      <c r="AT247" s="45">
        <f t="shared" si="48"/>
        <v>0</v>
      </c>
      <c r="AU247" s="45">
        <f t="shared" si="48"/>
        <v>0</v>
      </c>
      <c r="AV247" s="45">
        <f t="shared" si="48"/>
        <v>0</v>
      </c>
      <c r="AW247" s="45">
        <f t="shared" si="48"/>
        <v>0</v>
      </c>
      <c r="AX247" s="31"/>
      <c r="AY247" s="31"/>
      <c r="AZ247" s="31"/>
    </row>
    <row r="248" spans="1:52" ht="11.25" hidden="1" outlineLevel="1" x14ac:dyDescent="0.25">
      <c r="A248" s="23" t="str">
        <f t="shared" si="46"/>
        <v>2</v>
      </c>
      <c r="D248" s="1" t="s">
        <v>364</v>
      </c>
      <c r="L248" s="34" t="s">
        <v>365</v>
      </c>
      <c r="M248" s="35" t="s">
        <v>366</v>
      </c>
      <c r="N248" s="36" t="s">
        <v>20</v>
      </c>
      <c r="O248" s="49">
        <v>0</v>
      </c>
      <c r="P248" s="49">
        <v>0</v>
      </c>
      <c r="Q248" s="49">
        <v>0</v>
      </c>
      <c r="R248" s="45">
        <v>0</v>
      </c>
      <c r="S248" s="49">
        <v>0</v>
      </c>
      <c r="T248" s="49"/>
      <c r="U248" s="49"/>
      <c r="V248" s="49"/>
      <c r="W248" s="49"/>
      <c r="X248" s="49"/>
      <c r="Y248" s="49"/>
      <c r="Z248" s="49"/>
      <c r="AA248" s="49"/>
      <c r="AB248" s="49"/>
      <c r="AC248" s="49"/>
      <c r="AD248" s="49"/>
      <c r="AE248" s="49">
        <v>0</v>
      </c>
      <c r="AF248" s="49">
        <v>0</v>
      </c>
      <c r="AG248" s="49">
        <v>0</v>
      </c>
      <c r="AH248" s="49">
        <f>SUMIFS('[2]ИП + источники'!AI$17:AI$89,'[2]ИП + источники'!$A$17:$A$89,$A248,'[2]ИП + источники'!$M$17:$M$89,"Прибыль на капвложения")</f>
        <v>0</v>
      </c>
      <c r="AI248" s="49">
        <f>SUMIFS('[2]ИП + источники'!AJ$17:AJ$89,'[2]ИП + источники'!$A$17:$A$89,$A248,'[2]ИП + источники'!$M$17:$M$89,"Прибыль на капвложения")</f>
        <v>0</v>
      </c>
      <c r="AJ248" s="49">
        <f>SUMIFS('[2]ИП + источники'!AK$17:AK$89,'[2]ИП + источники'!$A$17:$A$89,$A248,'[2]ИП + источники'!$M$17:$M$89,"Прибыль на капвложения")</f>
        <v>0</v>
      </c>
      <c r="AK248" s="49">
        <f>SUMIFS('[2]ИП + источники'!AL$17:AL$89,'[2]ИП + источники'!$A$17:$A$89,$A248,'[2]ИП + источники'!$M$17:$M$89,"Прибыль на капвложения")</f>
        <v>0</v>
      </c>
      <c r="AL248" s="49">
        <f>SUMIFS('[2]ИП + источники'!AM$17:AM$89,'[2]ИП + источники'!$A$17:$A$89,$A248,'[2]ИП + источники'!$M$17:$M$89,"Прибыль на капвложения")</f>
        <v>0</v>
      </c>
      <c r="AM248" s="49">
        <f>SUMIFS('[2]ИП + источники'!AN$17:AN$89,'[2]ИП + источники'!$A$17:$A$89,$A248,'[2]ИП + источники'!$M$17:$M$89,"Прибыль на капвложения")</f>
        <v>0</v>
      </c>
      <c r="AN248" s="45">
        <f t="shared" si="45"/>
        <v>0</v>
      </c>
      <c r="AO248" s="45">
        <f t="shared" si="48"/>
        <v>0</v>
      </c>
      <c r="AP248" s="45">
        <f t="shared" si="48"/>
        <v>0</v>
      </c>
      <c r="AQ248" s="45">
        <f t="shared" si="48"/>
        <v>0</v>
      </c>
      <c r="AR248" s="45">
        <f t="shared" si="48"/>
        <v>0</v>
      </c>
      <c r="AS248" s="45">
        <f t="shared" si="48"/>
        <v>0</v>
      </c>
      <c r="AT248" s="45">
        <f t="shared" si="48"/>
        <v>0</v>
      </c>
      <c r="AU248" s="45">
        <f t="shared" si="48"/>
        <v>0</v>
      </c>
      <c r="AV248" s="45">
        <f t="shared" si="48"/>
        <v>0</v>
      </c>
      <c r="AW248" s="45">
        <f t="shared" si="48"/>
        <v>0</v>
      </c>
      <c r="AX248" s="31"/>
      <c r="AY248" s="31"/>
      <c r="AZ248" s="31"/>
    </row>
    <row r="249" spans="1:52" ht="22.5" hidden="1" outlineLevel="1" x14ac:dyDescent="0.25">
      <c r="A249" s="23" t="str">
        <f t="shared" si="46"/>
        <v>2</v>
      </c>
      <c r="B249" s="1" t="s">
        <v>367</v>
      </c>
      <c r="D249" s="1" t="s">
        <v>368</v>
      </c>
      <c r="L249" s="34" t="s">
        <v>369</v>
      </c>
      <c r="M249" s="35" t="s">
        <v>370</v>
      </c>
      <c r="N249" s="36" t="s">
        <v>20</v>
      </c>
      <c r="O249" s="49"/>
      <c r="P249" s="49"/>
      <c r="Q249" s="49"/>
      <c r="R249" s="45">
        <v>0</v>
      </c>
      <c r="S249" s="49"/>
      <c r="T249" s="49"/>
      <c r="U249" s="49"/>
      <c r="V249" s="49"/>
      <c r="W249" s="49"/>
      <c r="X249" s="49"/>
      <c r="Y249" s="49"/>
      <c r="Z249" s="49"/>
      <c r="AA249" s="49"/>
      <c r="AB249" s="49"/>
      <c r="AC249" s="49"/>
      <c r="AD249" s="49"/>
      <c r="AE249" s="49"/>
      <c r="AF249" s="49"/>
      <c r="AG249" s="49"/>
      <c r="AH249" s="49"/>
      <c r="AI249" s="49"/>
      <c r="AJ249" s="49"/>
      <c r="AK249" s="49"/>
      <c r="AL249" s="49"/>
      <c r="AM249" s="49"/>
      <c r="AN249" s="45">
        <f t="shared" si="45"/>
        <v>0</v>
      </c>
      <c r="AO249" s="45">
        <f t="shared" si="48"/>
        <v>0</v>
      </c>
      <c r="AP249" s="45">
        <f t="shared" si="48"/>
        <v>0</v>
      </c>
      <c r="AQ249" s="45">
        <f t="shared" si="48"/>
        <v>0</v>
      </c>
      <c r="AR249" s="45">
        <f t="shared" si="48"/>
        <v>0</v>
      </c>
      <c r="AS249" s="45">
        <f t="shared" si="48"/>
        <v>0</v>
      </c>
      <c r="AT249" s="45">
        <f t="shared" si="48"/>
        <v>0</v>
      </c>
      <c r="AU249" s="45">
        <f t="shared" si="48"/>
        <v>0</v>
      </c>
      <c r="AV249" s="45">
        <f t="shared" si="48"/>
        <v>0</v>
      </c>
      <c r="AW249" s="45">
        <f t="shared" si="48"/>
        <v>0</v>
      </c>
      <c r="AX249" s="31"/>
      <c r="AY249" s="31"/>
      <c r="AZ249" s="31"/>
    </row>
    <row r="250" spans="1:52" ht="11.25" outlineLevel="1" x14ac:dyDescent="0.25">
      <c r="A250" s="23" t="str">
        <f t="shared" si="46"/>
        <v>2</v>
      </c>
      <c r="B250" s="1" t="s">
        <v>43</v>
      </c>
      <c r="D250" s="1" t="s">
        <v>371</v>
      </c>
      <c r="L250" s="34" t="s">
        <v>42</v>
      </c>
      <c r="M250" s="76" t="s">
        <v>43</v>
      </c>
      <c r="N250" s="36" t="s">
        <v>20</v>
      </c>
      <c r="O250" s="49">
        <v>0</v>
      </c>
      <c r="P250" s="49">
        <v>0</v>
      </c>
      <c r="Q250" s="49">
        <v>0</v>
      </c>
      <c r="R250" s="45">
        <v>0</v>
      </c>
      <c r="S250" s="49">
        <v>0</v>
      </c>
      <c r="T250" s="49">
        <v>0</v>
      </c>
      <c r="U250" s="49">
        <v>0</v>
      </c>
      <c r="V250" s="49">
        <v>0</v>
      </c>
      <c r="W250" s="49">
        <v>0</v>
      </c>
      <c r="X250" s="49">
        <v>0</v>
      </c>
      <c r="Y250" s="49">
        <v>0</v>
      </c>
      <c r="Z250" s="49">
        <v>0</v>
      </c>
      <c r="AA250" s="49">
        <v>0</v>
      </c>
      <c r="AB250" s="49">
        <v>0</v>
      </c>
      <c r="AC250" s="49">
        <v>0</v>
      </c>
      <c r="AD250" s="49">
        <v>0</v>
      </c>
      <c r="AE250" s="49"/>
      <c r="AF250" s="49"/>
      <c r="AG250" s="49"/>
      <c r="AH250" s="49"/>
      <c r="AI250" s="49"/>
      <c r="AJ250" s="49"/>
      <c r="AK250" s="49"/>
      <c r="AL250" s="49"/>
      <c r="AM250" s="49"/>
      <c r="AN250" s="45">
        <f t="shared" si="45"/>
        <v>0</v>
      </c>
      <c r="AO250" s="45">
        <f t="shared" si="48"/>
        <v>0</v>
      </c>
      <c r="AP250" s="45">
        <f t="shared" si="48"/>
        <v>0</v>
      </c>
      <c r="AQ250" s="45">
        <f t="shared" si="48"/>
        <v>0</v>
      </c>
      <c r="AR250" s="45">
        <f t="shared" si="48"/>
        <v>0</v>
      </c>
      <c r="AS250" s="45">
        <f t="shared" si="48"/>
        <v>0</v>
      </c>
      <c r="AT250" s="45">
        <f t="shared" si="48"/>
        <v>0</v>
      </c>
      <c r="AU250" s="45">
        <f t="shared" si="48"/>
        <v>0</v>
      </c>
      <c r="AV250" s="45">
        <f t="shared" si="48"/>
        <v>0</v>
      </c>
      <c r="AW250" s="45">
        <f t="shared" si="48"/>
        <v>0</v>
      </c>
      <c r="AX250" s="31"/>
      <c r="AY250" s="31"/>
      <c r="AZ250" s="31"/>
    </row>
    <row r="251" spans="1:52" s="55" customFormat="1" ht="11.25" outlineLevel="1" x14ac:dyDescent="0.25">
      <c r="A251" s="23" t="str">
        <f t="shared" si="46"/>
        <v>2</v>
      </c>
      <c r="B251" s="1" t="s">
        <v>372</v>
      </c>
      <c r="C251" s="1"/>
      <c r="D251" s="77" t="s">
        <v>373</v>
      </c>
      <c r="L251" s="56" t="s">
        <v>44</v>
      </c>
      <c r="M251" s="78" t="s">
        <v>374</v>
      </c>
      <c r="N251" s="58" t="s">
        <v>20</v>
      </c>
      <c r="O251" s="30">
        <v>-292.33</v>
      </c>
      <c r="P251" s="30">
        <v>0</v>
      </c>
      <c r="Q251" s="30">
        <v>-292.33246322738734</v>
      </c>
      <c r="R251" s="29">
        <v>-292.33246322738734</v>
      </c>
      <c r="S251" s="30">
        <v>-292.33</v>
      </c>
      <c r="T251" s="49"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49">
        <v>-309.04430250806456</v>
      </c>
      <c r="AE251" s="30"/>
      <c r="AF251" s="30"/>
      <c r="AG251" s="30"/>
      <c r="AH251" s="30"/>
      <c r="AI251" s="30"/>
      <c r="AJ251" s="30"/>
      <c r="AK251" s="30"/>
      <c r="AL251" s="30"/>
      <c r="AM251" s="30"/>
      <c r="AN251" s="29">
        <f t="shared" si="45"/>
        <v>5.717614513756569</v>
      </c>
      <c r="AO251" s="29">
        <f t="shared" si="48"/>
        <v>-100</v>
      </c>
      <c r="AP251" s="29">
        <f t="shared" si="48"/>
        <v>0</v>
      </c>
      <c r="AQ251" s="29">
        <f t="shared" si="48"/>
        <v>0</v>
      </c>
      <c r="AR251" s="29">
        <f t="shared" si="48"/>
        <v>0</v>
      </c>
      <c r="AS251" s="29">
        <f t="shared" si="48"/>
        <v>0</v>
      </c>
      <c r="AT251" s="29">
        <f t="shared" si="48"/>
        <v>0</v>
      </c>
      <c r="AU251" s="29">
        <f t="shared" si="48"/>
        <v>0</v>
      </c>
      <c r="AV251" s="29">
        <f t="shared" si="48"/>
        <v>0</v>
      </c>
      <c r="AW251" s="29">
        <f t="shared" si="48"/>
        <v>0</v>
      </c>
      <c r="AX251" s="42"/>
      <c r="AY251" s="42"/>
      <c r="AZ251" s="42"/>
    </row>
    <row r="252" spans="1:52" ht="11.25" hidden="1" outlineLevel="1" x14ac:dyDescent="0.25">
      <c r="A252" s="23" t="str">
        <f t="shared" si="46"/>
        <v>2</v>
      </c>
      <c r="L252" s="34"/>
      <c r="M252" s="76" t="s">
        <v>375</v>
      </c>
      <c r="N252" s="36"/>
      <c r="O252" s="39"/>
      <c r="P252" s="39"/>
      <c r="Q252" s="39"/>
      <c r="R252" s="39"/>
      <c r="S252" s="39"/>
      <c r="T252" s="39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F252" s="39"/>
      <c r="AG252" s="39"/>
      <c r="AH252" s="39"/>
      <c r="AI252" s="39"/>
      <c r="AJ252" s="39"/>
      <c r="AK252" s="39"/>
      <c r="AL252" s="39"/>
      <c r="AM252" s="39"/>
      <c r="AN252" s="39"/>
      <c r="AO252" s="39"/>
      <c r="AP252" s="39"/>
      <c r="AQ252" s="39"/>
      <c r="AR252" s="39"/>
      <c r="AS252" s="39"/>
      <c r="AT252" s="39"/>
      <c r="AU252" s="39"/>
      <c r="AV252" s="39"/>
      <c r="AW252" s="39"/>
      <c r="AX252" s="62"/>
      <c r="AY252" s="62"/>
      <c r="AZ252" s="62"/>
    </row>
    <row r="253" spans="1:52" ht="22.5" hidden="1" outlineLevel="1" x14ac:dyDescent="0.25">
      <c r="A253" s="23" t="str">
        <f t="shared" si="46"/>
        <v>2</v>
      </c>
      <c r="B253" s="1" t="s">
        <v>350</v>
      </c>
      <c r="D253" s="1" t="s">
        <v>376</v>
      </c>
      <c r="L253" s="34" t="s">
        <v>45</v>
      </c>
      <c r="M253" s="35" t="s">
        <v>377</v>
      </c>
      <c r="N253" s="36" t="s">
        <v>20</v>
      </c>
      <c r="O253" s="49"/>
      <c r="P253" s="49"/>
      <c r="Q253" s="49"/>
      <c r="R253" s="45">
        <f t="shared" ref="R221:R276" si="51">Q253-P253</f>
        <v>0</v>
      </c>
      <c r="S253" s="49">
        <v>0</v>
      </c>
      <c r="T253" s="49"/>
      <c r="U253" s="49"/>
      <c r="V253" s="49"/>
      <c r="W253" s="49"/>
      <c r="X253" s="49"/>
      <c r="Y253" s="49"/>
      <c r="Z253" s="49"/>
      <c r="AA253" s="49"/>
      <c r="AB253" s="49"/>
      <c r="AC253" s="49"/>
      <c r="AD253" s="49"/>
      <c r="AE253" s="49"/>
      <c r="AF253" s="49"/>
      <c r="AG253" s="49"/>
      <c r="AH253" s="49"/>
      <c r="AI253" s="49"/>
      <c r="AJ253" s="49"/>
      <c r="AK253" s="49"/>
      <c r="AL253" s="49"/>
      <c r="AM253" s="49"/>
      <c r="AN253" s="39"/>
      <c r="AO253" s="39"/>
      <c r="AP253" s="39"/>
      <c r="AQ253" s="39"/>
      <c r="AR253" s="39"/>
      <c r="AS253" s="39"/>
      <c r="AT253" s="39"/>
      <c r="AU253" s="39"/>
      <c r="AV253" s="39"/>
      <c r="AW253" s="39"/>
      <c r="AX253" s="31"/>
      <c r="AY253" s="31"/>
      <c r="AZ253" s="31"/>
    </row>
    <row r="254" spans="1:52" ht="101.25" hidden="1" outlineLevel="1" x14ac:dyDescent="0.25">
      <c r="A254" s="23" t="str">
        <f t="shared" si="46"/>
        <v>2</v>
      </c>
      <c r="B254" s="1" t="s">
        <v>353</v>
      </c>
      <c r="D254" s="1" t="s">
        <v>378</v>
      </c>
      <c r="L254" s="34" t="s">
        <v>46</v>
      </c>
      <c r="M254" s="35" t="s">
        <v>379</v>
      </c>
      <c r="N254" s="36" t="s">
        <v>20</v>
      </c>
      <c r="O254" s="49"/>
      <c r="P254" s="49"/>
      <c r="Q254" s="49"/>
      <c r="R254" s="45">
        <f t="shared" si="51"/>
        <v>0</v>
      </c>
      <c r="S254" s="49">
        <v>0</v>
      </c>
      <c r="T254" s="49"/>
      <c r="U254" s="49"/>
      <c r="V254" s="49"/>
      <c r="W254" s="49"/>
      <c r="X254" s="49"/>
      <c r="Y254" s="49"/>
      <c r="Z254" s="49"/>
      <c r="AA254" s="49"/>
      <c r="AB254" s="49"/>
      <c r="AC254" s="49"/>
      <c r="AD254" s="49"/>
      <c r="AE254" s="49"/>
      <c r="AF254" s="49"/>
      <c r="AG254" s="49"/>
      <c r="AH254" s="49"/>
      <c r="AI254" s="49"/>
      <c r="AJ254" s="49"/>
      <c r="AK254" s="49"/>
      <c r="AL254" s="49"/>
      <c r="AM254" s="49"/>
      <c r="AN254" s="39"/>
      <c r="AO254" s="39"/>
      <c r="AP254" s="39"/>
      <c r="AQ254" s="39"/>
      <c r="AR254" s="39"/>
      <c r="AS254" s="39"/>
      <c r="AT254" s="39"/>
      <c r="AU254" s="39"/>
      <c r="AV254" s="39"/>
      <c r="AW254" s="39"/>
      <c r="AX254" s="31"/>
      <c r="AY254" s="31"/>
      <c r="AZ254" s="31"/>
    </row>
    <row r="255" spans="1:52" ht="45" hidden="1" outlineLevel="1" x14ac:dyDescent="0.25">
      <c r="A255" s="23" t="str">
        <f t="shared" si="46"/>
        <v>2</v>
      </c>
      <c r="D255" s="1" t="s">
        <v>380</v>
      </c>
      <c r="L255" s="34" t="s">
        <v>47</v>
      </c>
      <c r="M255" s="35" t="s">
        <v>381</v>
      </c>
      <c r="N255" s="36" t="s">
        <v>20</v>
      </c>
      <c r="O255" s="49"/>
      <c r="P255" s="49"/>
      <c r="Q255" s="49"/>
      <c r="R255" s="45">
        <f t="shared" si="51"/>
        <v>0</v>
      </c>
      <c r="S255" s="49"/>
      <c r="T255" s="49"/>
      <c r="U255" s="49"/>
      <c r="V255" s="49"/>
      <c r="W255" s="49"/>
      <c r="X255" s="49"/>
      <c r="Y255" s="49"/>
      <c r="Z255" s="49"/>
      <c r="AA255" s="49"/>
      <c r="AB255" s="49"/>
      <c r="AC255" s="49"/>
      <c r="AD255" s="49"/>
      <c r="AE255" s="49"/>
      <c r="AF255" s="49"/>
      <c r="AG255" s="49"/>
      <c r="AH255" s="49"/>
      <c r="AI255" s="49"/>
      <c r="AJ255" s="49"/>
      <c r="AK255" s="49"/>
      <c r="AL255" s="49"/>
      <c r="AM255" s="49"/>
      <c r="AN255" s="39"/>
      <c r="AO255" s="39"/>
      <c r="AP255" s="39"/>
      <c r="AQ255" s="39"/>
      <c r="AR255" s="39"/>
      <c r="AS255" s="39"/>
      <c r="AT255" s="39"/>
      <c r="AU255" s="39"/>
      <c r="AV255" s="39"/>
      <c r="AW255" s="39"/>
      <c r="AX255" s="31"/>
      <c r="AY255" s="31"/>
      <c r="AZ255" s="31"/>
    </row>
    <row r="256" spans="1:52" ht="120" hidden="1" outlineLevel="1" x14ac:dyDescent="0.25">
      <c r="A256" s="23" t="str">
        <f t="shared" si="46"/>
        <v>2</v>
      </c>
      <c r="B256" s="1" t="s">
        <v>358</v>
      </c>
      <c r="C256" s="60" t="b">
        <f>D151="Водоотведение"</f>
        <v>0</v>
      </c>
      <c r="D256" s="1" t="s">
        <v>382</v>
      </c>
      <c r="L256" s="34" t="s">
        <v>48</v>
      </c>
      <c r="M256" s="79" t="s">
        <v>383</v>
      </c>
      <c r="N256" s="48" t="s">
        <v>20</v>
      </c>
      <c r="O256" s="49"/>
      <c r="P256" s="49"/>
      <c r="Q256" s="49"/>
      <c r="R256" s="45">
        <f t="shared" si="51"/>
        <v>0</v>
      </c>
      <c r="S256" s="49">
        <v>0</v>
      </c>
      <c r="T256" s="49"/>
      <c r="U256" s="49"/>
      <c r="V256" s="49"/>
      <c r="W256" s="49"/>
      <c r="X256" s="49"/>
      <c r="Y256" s="49"/>
      <c r="Z256" s="49"/>
      <c r="AA256" s="49"/>
      <c r="AB256" s="49"/>
      <c r="AC256" s="49"/>
      <c r="AD256" s="49"/>
      <c r="AE256" s="49"/>
      <c r="AF256" s="49"/>
      <c r="AG256" s="49"/>
      <c r="AH256" s="49"/>
      <c r="AI256" s="49"/>
      <c r="AJ256" s="49"/>
      <c r="AK256" s="49"/>
      <c r="AL256" s="49"/>
      <c r="AM256" s="49"/>
      <c r="AN256" s="39"/>
      <c r="AO256" s="39"/>
      <c r="AP256" s="39"/>
      <c r="AQ256" s="39"/>
      <c r="AR256" s="39"/>
      <c r="AS256" s="39"/>
      <c r="AT256" s="39"/>
      <c r="AU256" s="39"/>
      <c r="AV256" s="39"/>
      <c r="AW256" s="39"/>
      <c r="AX256" s="31"/>
      <c r="AY256" s="31"/>
      <c r="AZ256" s="31"/>
    </row>
    <row r="257" spans="1:52" ht="56.25" hidden="1" outlineLevel="1" x14ac:dyDescent="0.25">
      <c r="A257" s="23" t="str">
        <f t="shared" si="46"/>
        <v>2</v>
      </c>
      <c r="B257" s="1" t="s">
        <v>371</v>
      </c>
      <c r="C257" s="60" t="b">
        <f>D151="Водоотведение"</f>
        <v>0</v>
      </c>
      <c r="D257" s="1" t="s">
        <v>384</v>
      </c>
      <c r="L257" s="34" t="s">
        <v>49</v>
      </c>
      <c r="M257" s="35" t="s">
        <v>385</v>
      </c>
      <c r="N257" s="48" t="s">
        <v>20</v>
      </c>
      <c r="O257" s="49"/>
      <c r="P257" s="49"/>
      <c r="Q257" s="49"/>
      <c r="R257" s="45">
        <f t="shared" si="51"/>
        <v>0</v>
      </c>
      <c r="S257" s="49">
        <v>0</v>
      </c>
      <c r="T257" s="49"/>
      <c r="U257" s="49"/>
      <c r="V257" s="49"/>
      <c r="W257" s="49"/>
      <c r="X257" s="49"/>
      <c r="Y257" s="49"/>
      <c r="Z257" s="49"/>
      <c r="AA257" s="49"/>
      <c r="AB257" s="49"/>
      <c r="AC257" s="49"/>
      <c r="AD257" s="49"/>
      <c r="AE257" s="49"/>
      <c r="AF257" s="49"/>
      <c r="AG257" s="49"/>
      <c r="AH257" s="49"/>
      <c r="AI257" s="49"/>
      <c r="AJ257" s="49"/>
      <c r="AK257" s="49"/>
      <c r="AL257" s="49"/>
      <c r="AM257" s="49"/>
      <c r="AN257" s="39"/>
      <c r="AO257" s="39"/>
      <c r="AP257" s="39"/>
      <c r="AQ257" s="39"/>
      <c r="AR257" s="39"/>
      <c r="AS257" s="39"/>
      <c r="AT257" s="39"/>
      <c r="AU257" s="39"/>
      <c r="AV257" s="39"/>
      <c r="AW257" s="39"/>
      <c r="AX257" s="31"/>
      <c r="AY257" s="31"/>
      <c r="AZ257" s="31"/>
    </row>
    <row r="258" spans="1:52" ht="11.25" hidden="1" outlineLevel="1" x14ac:dyDescent="0.25">
      <c r="A258" s="23" t="str">
        <f t="shared" si="46"/>
        <v>2</v>
      </c>
      <c r="B258" s="1" t="s">
        <v>376</v>
      </c>
      <c r="D258" s="1" t="s">
        <v>386</v>
      </c>
      <c r="L258" s="34" t="s">
        <v>50</v>
      </c>
      <c r="M258" s="35" t="s">
        <v>387</v>
      </c>
      <c r="N258" s="36" t="s">
        <v>20</v>
      </c>
      <c r="O258" s="49"/>
      <c r="P258" s="49"/>
      <c r="Q258" s="49"/>
      <c r="R258" s="45">
        <f t="shared" si="51"/>
        <v>0</v>
      </c>
      <c r="S258" s="49">
        <v>0</v>
      </c>
      <c r="T258" s="49"/>
      <c r="U258" s="49"/>
      <c r="V258" s="49"/>
      <c r="W258" s="49"/>
      <c r="X258" s="49"/>
      <c r="Y258" s="49"/>
      <c r="Z258" s="49"/>
      <c r="AA258" s="49"/>
      <c r="AB258" s="49"/>
      <c r="AC258" s="49"/>
      <c r="AD258" s="49"/>
      <c r="AE258" s="49"/>
      <c r="AF258" s="49"/>
      <c r="AG258" s="49"/>
      <c r="AH258" s="49"/>
      <c r="AI258" s="49"/>
      <c r="AJ258" s="49"/>
      <c r="AK258" s="49"/>
      <c r="AL258" s="49"/>
      <c r="AM258" s="49"/>
      <c r="AN258" s="39"/>
      <c r="AO258" s="39"/>
      <c r="AP258" s="39"/>
      <c r="AQ258" s="39"/>
      <c r="AR258" s="39"/>
      <c r="AS258" s="39"/>
      <c r="AT258" s="39"/>
      <c r="AU258" s="39"/>
      <c r="AV258" s="39"/>
      <c r="AW258" s="39"/>
      <c r="AX258" s="31"/>
      <c r="AY258" s="31"/>
      <c r="AZ258" s="31"/>
    </row>
    <row r="259" spans="1:52" ht="11.25" hidden="1" outlineLevel="1" x14ac:dyDescent="0.25">
      <c r="A259" s="23" t="str">
        <f t="shared" si="46"/>
        <v>2</v>
      </c>
      <c r="B259" s="1" t="s">
        <v>378</v>
      </c>
      <c r="D259" s="1" t="s">
        <v>388</v>
      </c>
      <c r="L259" s="34" t="s">
        <v>51</v>
      </c>
      <c r="M259" s="35" t="s">
        <v>389</v>
      </c>
      <c r="N259" s="36" t="s">
        <v>20</v>
      </c>
      <c r="O259" s="49">
        <v>0</v>
      </c>
      <c r="P259" s="49">
        <f>P260+P261</f>
        <v>0</v>
      </c>
      <c r="Q259" s="49">
        <f>Q260+Q261</f>
        <v>0</v>
      </c>
      <c r="R259" s="45">
        <f t="shared" si="51"/>
        <v>0</v>
      </c>
      <c r="S259" s="49">
        <v>0</v>
      </c>
      <c r="T259" s="49"/>
      <c r="U259" s="49"/>
      <c r="V259" s="49"/>
      <c r="W259" s="49"/>
      <c r="X259" s="49"/>
      <c r="Y259" s="49"/>
      <c r="Z259" s="49"/>
      <c r="AA259" s="49"/>
      <c r="AB259" s="49"/>
      <c r="AC259" s="49"/>
      <c r="AD259" s="49"/>
      <c r="AE259" s="49">
        <v>0</v>
      </c>
      <c r="AF259" s="49">
        <v>0</v>
      </c>
      <c r="AG259" s="49">
        <v>0</v>
      </c>
      <c r="AH259" s="49">
        <f t="shared" ref="AH259:AM259" si="52">AH260+AH261</f>
        <v>0</v>
      </c>
      <c r="AI259" s="49">
        <f t="shared" si="52"/>
        <v>0</v>
      </c>
      <c r="AJ259" s="49">
        <f t="shared" si="52"/>
        <v>0</v>
      </c>
      <c r="AK259" s="49">
        <f t="shared" si="52"/>
        <v>0</v>
      </c>
      <c r="AL259" s="49">
        <f t="shared" si="52"/>
        <v>0</v>
      </c>
      <c r="AM259" s="49">
        <f t="shared" si="52"/>
        <v>0</v>
      </c>
      <c r="AN259" s="45">
        <f>IF(S259=0,0,(AD259-S259)/S259*100)</f>
        <v>0</v>
      </c>
      <c r="AO259" s="45">
        <f t="shared" ref="AO259:AW259" si="53">IF(AD259=0,0,(AE259-AD259)/AD259*100)</f>
        <v>0</v>
      </c>
      <c r="AP259" s="45">
        <f t="shared" si="53"/>
        <v>0</v>
      </c>
      <c r="AQ259" s="45">
        <f t="shared" si="53"/>
        <v>0</v>
      </c>
      <c r="AR259" s="45">
        <f t="shared" si="53"/>
        <v>0</v>
      </c>
      <c r="AS259" s="45">
        <f t="shared" si="53"/>
        <v>0</v>
      </c>
      <c r="AT259" s="45">
        <f t="shared" si="53"/>
        <v>0</v>
      </c>
      <c r="AU259" s="45">
        <f t="shared" si="53"/>
        <v>0</v>
      </c>
      <c r="AV259" s="45">
        <f t="shared" si="53"/>
        <v>0</v>
      </c>
      <c r="AW259" s="45">
        <f t="shared" si="53"/>
        <v>0</v>
      </c>
      <c r="AX259" s="31"/>
      <c r="AY259" s="31"/>
      <c r="AZ259" s="31"/>
    </row>
    <row r="260" spans="1:52" ht="30" hidden="1" outlineLevel="1" x14ac:dyDescent="0.25">
      <c r="A260" s="23" t="str">
        <f t="shared" si="46"/>
        <v>2</v>
      </c>
      <c r="B260" s="1" t="s">
        <v>390</v>
      </c>
      <c r="D260" s="1" t="s">
        <v>391</v>
      </c>
      <c r="L260" s="34" t="s">
        <v>392</v>
      </c>
      <c r="M260" s="80" t="s">
        <v>393</v>
      </c>
      <c r="N260" s="36" t="s">
        <v>20</v>
      </c>
      <c r="O260" s="49"/>
      <c r="P260" s="49"/>
      <c r="Q260" s="49"/>
      <c r="R260" s="45">
        <f t="shared" si="51"/>
        <v>0</v>
      </c>
      <c r="S260" s="49">
        <v>0</v>
      </c>
      <c r="T260" s="49"/>
      <c r="U260" s="49"/>
      <c r="V260" s="49"/>
      <c r="W260" s="49"/>
      <c r="X260" s="49"/>
      <c r="Y260" s="49"/>
      <c r="Z260" s="49"/>
      <c r="AA260" s="49"/>
      <c r="AB260" s="49"/>
      <c r="AC260" s="49"/>
      <c r="AD260" s="49"/>
      <c r="AE260" s="49"/>
      <c r="AF260" s="49"/>
      <c r="AG260" s="49"/>
      <c r="AH260" s="49"/>
      <c r="AI260" s="49"/>
      <c r="AJ260" s="49"/>
      <c r="AK260" s="49"/>
      <c r="AL260" s="49"/>
      <c r="AM260" s="49"/>
      <c r="AN260" s="39"/>
      <c r="AO260" s="39"/>
      <c r="AP260" s="39"/>
      <c r="AQ260" s="39"/>
      <c r="AR260" s="39"/>
      <c r="AS260" s="39"/>
      <c r="AT260" s="39"/>
      <c r="AU260" s="39"/>
      <c r="AV260" s="39"/>
      <c r="AW260" s="39"/>
      <c r="AX260" s="31"/>
      <c r="AY260" s="31"/>
      <c r="AZ260" s="31"/>
    </row>
    <row r="261" spans="1:52" ht="22.5" hidden="1" outlineLevel="1" x14ac:dyDescent="0.25">
      <c r="A261" s="23" t="str">
        <f t="shared" si="46"/>
        <v>2</v>
      </c>
      <c r="B261" s="1" t="s">
        <v>394</v>
      </c>
      <c r="D261" s="1" t="s">
        <v>395</v>
      </c>
      <c r="L261" s="34" t="s">
        <v>396</v>
      </c>
      <c r="M261" s="71" t="s">
        <v>397</v>
      </c>
      <c r="N261" s="36" t="s">
        <v>20</v>
      </c>
      <c r="O261" s="49"/>
      <c r="P261" s="49"/>
      <c r="Q261" s="49"/>
      <c r="R261" s="45">
        <f t="shared" si="51"/>
        <v>0</v>
      </c>
      <c r="S261" s="49">
        <v>0</v>
      </c>
      <c r="T261" s="49"/>
      <c r="U261" s="49"/>
      <c r="V261" s="49"/>
      <c r="W261" s="49"/>
      <c r="X261" s="49"/>
      <c r="Y261" s="49"/>
      <c r="Z261" s="49"/>
      <c r="AA261" s="49"/>
      <c r="AB261" s="49"/>
      <c r="AC261" s="49"/>
      <c r="AD261" s="49"/>
      <c r="AE261" s="49"/>
      <c r="AF261" s="49"/>
      <c r="AG261" s="49"/>
      <c r="AH261" s="49"/>
      <c r="AI261" s="49"/>
      <c r="AJ261" s="49"/>
      <c r="AK261" s="49"/>
      <c r="AL261" s="49"/>
      <c r="AM261" s="49"/>
      <c r="AN261" s="39"/>
      <c r="AO261" s="39"/>
      <c r="AP261" s="39"/>
      <c r="AQ261" s="39"/>
      <c r="AR261" s="39"/>
      <c r="AS261" s="39"/>
      <c r="AT261" s="39"/>
      <c r="AU261" s="39"/>
      <c r="AV261" s="39"/>
      <c r="AW261" s="39"/>
      <c r="AX261" s="31"/>
      <c r="AY261" s="31"/>
      <c r="AZ261" s="31"/>
    </row>
    <row r="262" spans="1:52" ht="11.25" hidden="1" outlineLevel="1" x14ac:dyDescent="0.25">
      <c r="A262" s="23" t="str">
        <f t="shared" si="46"/>
        <v>2</v>
      </c>
      <c r="B262" s="1" t="s">
        <v>380</v>
      </c>
      <c r="D262" s="1" t="s">
        <v>398</v>
      </c>
      <c r="L262" s="81" t="s">
        <v>56</v>
      </c>
      <c r="M262" s="72" t="s">
        <v>399</v>
      </c>
      <c r="N262" s="36" t="s">
        <v>20</v>
      </c>
      <c r="O262" s="49"/>
      <c r="P262" s="49"/>
      <c r="Q262" s="49"/>
      <c r="R262" s="45">
        <f t="shared" si="51"/>
        <v>0</v>
      </c>
      <c r="S262" s="49">
        <v>0</v>
      </c>
      <c r="T262" s="49"/>
      <c r="U262" s="49"/>
      <c r="V262" s="49"/>
      <c r="W262" s="49"/>
      <c r="X262" s="49"/>
      <c r="Y262" s="49"/>
      <c r="Z262" s="49"/>
      <c r="AA262" s="49"/>
      <c r="AB262" s="49"/>
      <c r="AC262" s="49"/>
      <c r="AD262" s="49"/>
      <c r="AE262" s="49"/>
      <c r="AF262" s="49"/>
      <c r="AG262" s="49"/>
      <c r="AH262" s="49"/>
      <c r="AI262" s="49"/>
      <c r="AJ262" s="49"/>
      <c r="AK262" s="49"/>
      <c r="AL262" s="49"/>
      <c r="AM262" s="49"/>
      <c r="AN262" s="39"/>
      <c r="AO262" s="39"/>
      <c r="AP262" s="39"/>
      <c r="AQ262" s="39"/>
      <c r="AR262" s="39"/>
      <c r="AS262" s="39"/>
      <c r="AT262" s="39"/>
      <c r="AU262" s="39"/>
      <c r="AV262" s="39"/>
      <c r="AW262" s="39"/>
      <c r="AX262" s="31"/>
      <c r="AY262" s="31"/>
      <c r="AZ262" s="31"/>
    </row>
    <row r="263" spans="1:52" ht="11.25" hidden="1" outlineLevel="1" x14ac:dyDescent="0.25">
      <c r="A263" s="23" t="str">
        <f t="shared" si="46"/>
        <v>2</v>
      </c>
      <c r="B263" s="1" t="s">
        <v>400</v>
      </c>
      <c r="D263" s="1" t="s">
        <v>401</v>
      </c>
      <c r="L263" s="81" t="s">
        <v>402</v>
      </c>
      <c r="M263" s="72" t="s">
        <v>403</v>
      </c>
      <c r="N263" s="36" t="s">
        <v>20</v>
      </c>
      <c r="O263" s="49"/>
      <c r="P263" s="49"/>
      <c r="Q263" s="49"/>
      <c r="R263" s="45">
        <f t="shared" si="51"/>
        <v>0</v>
      </c>
      <c r="S263" s="49">
        <v>0</v>
      </c>
      <c r="T263" s="49"/>
      <c r="U263" s="49"/>
      <c r="V263" s="49"/>
      <c r="W263" s="49"/>
      <c r="X263" s="49"/>
      <c r="Y263" s="49"/>
      <c r="Z263" s="49"/>
      <c r="AA263" s="49"/>
      <c r="AB263" s="49"/>
      <c r="AC263" s="49"/>
      <c r="AD263" s="49"/>
      <c r="AE263" s="49"/>
      <c r="AF263" s="49"/>
      <c r="AG263" s="49"/>
      <c r="AH263" s="49"/>
      <c r="AI263" s="49"/>
      <c r="AJ263" s="49"/>
      <c r="AK263" s="49"/>
      <c r="AL263" s="49"/>
      <c r="AM263" s="49"/>
      <c r="AN263" s="39"/>
      <c r="AO263" s="39"/>
      <c r="AP263" s="39"/>
      <c r="AQ263" s="39"/>
      <c r="AR263" s="39"/>
      <c r="AS263" s="39"/>
      <c r="AT263" s="39"/>
      <c r="AU263" s="39"/>
      <c r="AV263" s="39"/>
      <c r="AW263" s="39"/>
      <c r="AX263" s="31"/>
      <c r="AY263" s="31"/>
      <c r="AZ263" s="31"/>
    </row>
    <row r="264" spans="1:52" s="55" customFormat="1" ht="11.25" hidden="1" outlineLevel="1" x14ac:dyDescent="0.25">
      <c r="A264" s="23" t="str">
        <f t="shared" si="46"/>
        <v>2</v>
      </c>
      <c r="D264" s="55" t="s">
        <v>400</v>
      </c>
      <c r="L264" s="56" t="s">
        <v>52</v>
      </c>
      <c r="M264" s="75" t="s">
        <v>404</v>
      </c>
      <c r="N264" s="58" t="s">
        <v>20</v>
      </c>
      <c r="O264" s="30"/>
      <c r="P264" s="30"/>
      <c r="Q264" s="30"/>
      <c r="R264" s="29">
        <f t="shared" si="51"/>
        <v>0</v>
      </c>
      <c r="S264" s="30"/>
      <c r="T264" s="30"/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F264" s="30"/>
      <c r="AG264" s="30"/>
      <c r="AH264" s="30"/>
      <c r="AI264" s="30"/>
      <c r="AJ264" s="30"/>
      <c r="AK264" s="30"/>
      <c r="AL264" s="30"/>
      <c r="AM264" s="30"/>
      <c r="AN264" s="41"/>
      <c r="AO264" s="41"/>
      <c r="AP264" s="41"/>
      <c r="AQ264" s="41"/>
      <c r="AR264" s="41"/>
      <c r="AS264" s="41"/>
      <c r="AT264" s="41"/>
      <c r="AU264" s="41"/>
      <c r="AV264" s="41"/>
      <c r="AW264" s="41"/>
      <c r="AX264" s="42"/>
      <c r="AY264" s="42"/>
      <c r="AZ264" s="42"/>
    </row>
    <row r="265" spans="1:52" ht="11.25" hidden="1" outlineLevel="1" x14ac:dyDescent="0.25">
      <c r="A265" s="23" t="str">
        <f t="shared" si="46"/>
        <v>2</v>
      </c>
      <c r="D265" s="1" t="s">
        <v>405</v>
      </c>
      <c r="L265" s="34" t="s">
        <v>406</v>
      </c>
      <c r="M265" s="35" t="s">
        <v>407</v>
      </c>
      <c r="N265" s="36" t="s">
        <v>8</v>
      </c>
      <c r="O265" s="45">
        <f>IF(O266=0,0,O264/O266*100)</f>
        <v>0</v>
      </c>
      <c r="P265" s="45">
        <f>IF(P266=0,0,P264/P266*100)</f>
        <v>0</v>
      </c>
      <c r="Q265" s="45">
        <f>IF(Q266=0,0,Q264/Q266*100)</f>
        <v>0</v>
      </c>
      <c r="R265" s="45">
        <f>Q265-P265</f>
        <v>0</v>
      </c>
      <c r="S265" s="45">
        <f t="shared" ref="S265:AM265" si="54">IF(S266=0,0,S264/S266*100)</f>
        <v>0</v>
      </c>
      <c r="T265" s="45">
        <f t="shared" si="54"/>
        <v>0</v>
      </c>
      <c r="U265" s="45">
        <f t="shared" si="54"/>
        <v>0</v>
      </c>
      <c r="V265" s="45">
        <f t="shared" si="54"/>
        <v>0</v>
      </c>
      <c r="W265" s="45">
        <f t="shared" si="54"/>
        <v>0</v>
      </c>
      <c r="X265" s="45">
        <f t="shared" si="54"/>
        <v>0</v>
      </c>
      <c r="Y265" s="45">
        <f t="shared" si="54"/>
        <v>0</v>
      </c>
      <c r="Z265" s="45">
        <f t="shared" si="54"/>
        <v>0</v>
      </c>
      <c r="AA265" s="45">
        <f t="shared" si="54"/>
        <v>0</v>
      </c>
      <c r="AB265" s="45">
        <f t="shared" si="54"/>
        <v>0</v>
      </c>
      <c r="AC265" s="45">
        <f t="shared" si="54"/>
        <v>0</v>
      </c>
      <c r="AD265" s="45">
        <f t="shared" si="54"/>
        <v>0</v>
      </c>
      <c r="AE265" s="45">
        <f t="shared" ca="1" si="54"/>
        <v>0</v>
      </c>
      <c r="AF265" s="45">
        <f t="shared" ca="1" si="54"/>
        <v>0</v>
      </c>
      <c r="AG265" s="45">
        <f t="shared" ca="1" si="54"/>
        <v>0</v>
      </c>
      <c r="AH265" s="45">
        <f t="shared" ca="1" si="54"/>
        <v>0</v>
      </c>
      <c r="AI265" s="45">
        <f t="shared" ca="1" si="54"/>
        <v>0</v>
      </c>
      <c r="AJ265" s="45">
        <f t="shared" ca="1" si="54"/>
        <v>0</v>
      </c>
      <c r="AK265" s="45">
        <f t="shared" ca="1" si="54"/>
        <v>0</v>
      </c>
      <c r="AL265" s="45">
        <f t="shared" ca="1" si="54"/>
        <v>0</v>
      </c>
      <c r="AM265" s="45">
        <f t="shared" ca="1" si="54"/>
        <v>0</v>
      </c>
      <c r="AN265" s="39"/>
      <c r="AO265" s="39"/>
      <c r="AP265" s="39"/>
      <c r="AQ265" s="39"/>
      <c r="AR265" s="39"/>
      <c r="AS265" s="39"/>
      <c r="AT265" s="39"/>
      <c r="AU265" s="39"/>
      <c r="AV265" s="39"/>
      <c r="AW265" s="39"/>
      <c r="AX265" s="31"/>
      <c r="AY265" s="31"/>
      <c r="AZ265" s="31"/>
    </row>
    <row r="266" spans="1:52" s="55" customFormat="1" ht="11.25" outlineLevel="1" x14ac:dyDescent="0.25">
      <c r="A266" s="23" t="str">
        <f t="shared" si="46"/>
        <v>2</v>
      </c>
      <c r="C266" s="1"/>
      <c r="D266" s="1" t="s">
        <v>372</v>
      </c>
      <c r="L266" s="56" t="s">
        <v>53</v>
      </c>
      <c r="M266" s="75" t="s">
        <v>408</v>
      </c>
      <c r="N266" s="28" t="s">
        <v>20</v>
      </c>
      <c r="O266" s="82">
        <f>O152+O208+O242+O243+O245+O250</f>
        <v>6218.05</v>
      </c>
      <c r="P266" s="59">
        <f>P152+P208+P242+P243+P245+P250</f>
        <v>6555.3652999999995</v>
      </c>
      <c r="Q266" s="59">
        <f>Q152+Q208+Q242+Q243+Q245+Q250</f>
        <v>6068.9056433456753</v>
      </c>
      <c r="R266" s="29">
        <f>Q266-P266</f>
        <v>-486.45965665432414</v>
      </c>
      <c r="S266" s="59">
        <f t="shared" ref="S266:AM266" si="55">S152+S208+S242+S243+S245+S250</f>
        <v>6917.7199999999993</v>
      </c>
      <c r="T266" s="59">
        <f t="shared" si="55"/>
        <v>7247.77</v>
      </c>
      <c r="U266" s="59">
        <f t="shared" si="55"/>
        <v>1017.38</v>
      </c>
      <c r="V266" s="59">
        <f t="shared" si="55"/>
        <v>1017.38</v>
      </c>
      <c r="W266" s="59">
        <f t="shared" si="55"/>
        <v>1017.38</v>
      </c>
      <c r="X266" s="59">
        <f t="shared" si="55"/>
        <v>0</v>
      </c>
      <c r="Y266" s="59">
        <f t="shared" si="55"/>
        <v>0</v>
      </c>
      <c r="Z266" s="59">
        <f t="shared" si="55"/>
        <v>0</v>
      </c>
      <c r="AA266" s="59">
        <f t="shared" si="55"/>
        <v>0</v>
      </c>
      <c r="AB266" s="59">
        <f t="shared" si="55"/>
        <v>0</v>
      </c>
      <c r="AC266" s="59">
        <f t="shared" si="55"/>
        <v>0</v>
      </c>
      <c r="AD266" s="59">
        <f t="shared" si="55"/>
        <v>7428.9083642740952</v>
      </c>
      <c r="AE266" s="59">
        <f t="shared" ca="1" si="55"/>
        <v>7297.8899999999994</v>
      </c>
      <c r="AF266" s="59">
        <f t="shared" ca="1" si="55"/>
        <v>7485.29</v>
      </c>
      <c r="AG266" s="59">
        <f t="shared" ca="1" si="55"/>
        <v>7677.93</v>
      </c>
      <c r="AH266" s="59">
        <f t="shared" ca="1" si="55"/>
        <v>4494.8</v>
      </c>
      <c r="AI266" s="59">
        <f t="shared" ca="1" si="55"/>
        <v>4494.8</v>
      </c>
      <c r="AJ266" s="59">
        <f t="shared" ca="1" si="55"/>
        <v>4494.8</v>
      </c>
      <c r="AK266" s="59">
        <f t="shared" ca="1" si="55"/>
        <v>4494.8</v>
      </c>
      <c r="AL266" s="59">
        <f t="shared" ca="1" si="55"/>
        <v>4494.8</v>
      </c>
      <c r="AM266" s="59">
        <f t="shared" ca="1" si="55"/>
        <v>4494.8</v>
      </c>
      <c r="AN266" s="29">
        <f>IF(S266=0,0,(AD266-S266)/S266*100)</f>
        <v>7.3895497978249471</v>
      </c>
      <c r="AO266" s="29">
        <f t="shared" ref="AO266:AW267" ca="1" si="56">IF(AD266=0,0,(AE266-AD266)/AD266*100)</f>
        <v>-1.7636287574116289</v>
      </c>
      <c r="AP266" s="29">
        <f t="shared" ca="1" si="56"/>
        <v>2.5678655063312896</v>
      </c>
      <c r="AQ266" s="29">
        <f t="shared" ca="1" si="56"/>
        <v>2.5735809835023136</v>
      </c>
      <c r="AR266" s="29">
        <f t="shared" ca="1" si="56"/>
        <v>-41.458179483272183</v>
      </c>
      <c r="AS266" s="29">
        <f t="shared" ca="1" si="56"/>
        <v>0</v>
      </c>
      <c r="AT266" s="29">
        <f t="shared" ca="1" si="56"/>
        <v>0</v>
      </c>
      <c r="AU266" s="29">
        <f t="shared" ca="1" si="56"/>
        <v>0</v>
      </c>
      <c r="AV266" s="29">
        <f t="shared" ca="1" si="56"/>
        <v>0</v>
      </c>
      <c r="AW266" s="29">
        <f t="shared" ca="1" si="56"/>
        <v>0</v>
      </c>
      <c r="AX266" s="31"/>
      <c r="AY266" s="31"/>
      <c r="AZ266" s="31"/>
    </row>
    <row r="267" spans="1:52" s="55" customFormat="1" ht="11.25" outlineLevel="1" x14ac:dyDescent="0.25">
      <c r="A267" s="23" t="str">
        <f t="shared" si="46"/>
        <v>2</v>
      </c>
      <c r="C267" s="1"/>
      <c r="D267" s="1" t="s">
        <v>409</v>
      </c>
      <c r="L267" s="56" t="s">
        <v>410</v>
      </c>
      <c r="M267" s="75" t="s">
        <v>411</v>
      </c>
      <c r="N267" s="58" t="s">
        <v>20</v>
      </c>
      <c r="O267" s="82">
        <f t="shared" ref="O267:AM267" si="57">O266+O251+O264</f>
        <v>5925.72</v>
      </c>
      <c r="P267" s="59">
        <f t="shared" si="57"/>
        <v>6555.3652999999995</v>
      </c>
      <c r="Q267" s="59">
        <f t="shared" si="57"/>
        <v>5776.5731801182883</v>
      </c>
      <c r="R267" s="59">
        <f t="shared" si="57"/>
        <v>-778.79211988171141</v>
      </c>
      <c r="S267" s="59">
        <f t="shared" si="57"/>
        <v>6625.3899999999994</v>
      </c>
      <c r="T267" s="59">
        <f t="shared" si="57"/>
        <v>7247.77</v>
      </c>
      <c r="U267" s="59">
        <f t="shared" si="57"/>
        <v>1017.38</v>
      </c>
      <c r="V267" s="59">
        <f t="shared" si="57"/>
        <v>1017.38</v>
      </c>
      <c r="W267" s="59">
        <f t="shared" si="57"/>
        <v>1017.38</v>
      </c>
      <c r="X267" s="59">
        <f t="shared" si="57"/>
        <v>0</v>
      </c>
      <c r="Y267" s="59">
        <f t="shared" si="57"/>
        <v>0</v>
      </c>
      <c r="Z267" s="59">
        <f t="shared" si="57"/>
        <v>0</v>
      </c>
      <c r="AA267" s="59">
        <f t="shared" si="57"/>
        <v>0</v>
      </c>
      <c r="AB267" s="59">
        <f t="shared" si="57"/>
        <v>0</v>
      </c>
      <c r="AC267" s="59">
        <f t="shared" si="57"/>
        <v>0</v>
      </c>
      <c r="AD267" s="59">
        <f t="shared" si="57"/>
        <v>7119.8640617660303</v>
      </c>
      <c r="AE267" s="59">
        <f t="shared" ca="1" si="57"/>
        <v>7297.8899999999994</v>
      </c>
      <c r="AF267" s="59">
        <f t="shared" ca="1" si="57"/>
        <v>7485.29</v>
      </c>
      <c r="AG267" s="59">
        <f t="shared" ca="1" si="57"/>
        <v>7677.93</v>
      </c>
      <c r="AH267" s="59">
        <f t="shared" ca="1" si="57"/>
        <v>4494.8</v>
      </c>
      <c r="AI267" s="59">
        <f t="shared" ca="1" si="57"/>
        <v>4494.8</v>
      </c>
      <c r="AJ267" s="59">
        <f t="shared" ca="1" si="57"/>
        <v>4494.8</v>
      </c>
      <c r="AK267" s="59">
        <f t="shared" ca="1" si="57"/>
        <v>4494.8</v>
      </c>
      <c r="AL267" s="59">
        <f t="shared" ca="1" si="57"/>
        <v>4494.8</v>
      </c>
      <c r="AM267" s="59">
        <f t="shared" ca="1" si="57"/>
        <v>4494.8</v>
      </c>
      <c r="AN267" s="29">
        <f>IF(S267=0,0,(AD267-S267)/S267*100)</f>
        <v>7.4633200727207143</v>
      </c>
      <c r="AO267" s="29">
        <f t="shared" ca="1" si="56"/>
        <v>2.5004120400272232</v>
      </c>
      <c r="AP267" s="29">
        <f t="shared" ca="1" si="56"/>
        <v>2.5678655063312896</v>
      </c>
      <c r="AQ267" s="29">
        <f t="shared" ca="1" si="56"/>
        <v>2.5735809835023136</v>
      </c>
      <c r="AR267" s="29">
        <f t="shared" ca="1" si="56"/>
        <v>-41.458179483272183</v>
      </c>
      <c r="AS267" s="29">
        <f t="shared" ca="1" si="56"/>
        <v>0</v>
      </c>
      <c r="AT267" s="29">
        <f t="shared" ca="1" si="56"/>
        <v>0</v>
      </c>
      <c r="AU267" s="29">
        <f t="shared" ca="1" si="56"/>
        <v>0</v>
      </c>
      <c r="AV267" s="29">
        <f t="shared" ca="1" si="56"/>
        <v>0</v>
      </c>
      <c r="AW267" s="29">
        <f t="shared" ca="1" si="56"/>
        <v>0</v>
      </c>
      <c r="AX267" s="31"/>
      <c r="AY267" s="31"/>
      <c r="AZ267" s="31"/>
    </row>
    <row r="268" spans="1:52" ht="15" hidden="1" outlineLevel="1" x14ac:dyDescent="0.25">
      <c r="A268" s="23" t="str">
        <f t="shared" si="46"/>
        <v>2</v>
      </c>
      <c r="C268" s="60" t="b">
        <f>B151="двухставочный"</f>
        <v>0</v>
      </c>
      <c r="D268" s="83" t="s">
        <v>412</v>
      </c>
      <c r="L268" s="81" t="s">
        <v>413</v>
      </c>
      <c r="M268" s="72" t="s">
        <v>414</v>
      </c>
      <c r="N268" s="36" t="s">
        <v>20</v>
      </c>
      <c r="O268" s="49"/>
      <c r="P268" s="49"/>
      <c r="Q268" s="49"/>
      <c r="R268" s="45">
        <f>Q268-P268</f>
        <v>0</v>
      </c>
      <c r="S268" s="49"/>
      <c r="T268" s="49"/>
      <c r="U268" s="49"/>
      <c r="V268" s="49"/>
      <c r="W268" s="49"/>
      <c r="X268" s="49"/>
      <c r="Y268" s="49"/>
      <c r="Z268" s="49"/>
      <c r="AA268" s="49"/>
      <c r="AB268" s="49"/>
      <c r="AC268" s="49"/>
      <c r="AD268" s="49"/>
      <c r="AE268" s="49"/>
      <c r="AF268" s="49"/>
      <c r="AG268" s="49"/>
      <c r="AH268" s="49"/>
      <c r="AI268" s="49"/>
      <c r="AJ268" s="49"/>
      <c r="AK268" s="49"/>
      <c r="AL268" s="49"/>
      <c r="AM268" s="49"/>
      <c r="AN268" s="39"/>
      <c r="AO268" s="39"/>
      <c r="AP268" s="39"/>
      <c r="AQ268" s="39"/>
      <c r="AR268" s="39"/>
      <c r="AS268" s="39"/>
      <c r="AT268" s="39"/>
      <c r="AU268" s="39"/>
      <c r="AV268" s="39"/>
      <c r="AW268" s="39"/>
      <c r="AX268" s="31"/>
      <c r="AY268" s="31"/>
      <c r="AZ268" s="31"/>
    </row>
    <row r="269" spans="1:52" ht="15" hidden="1" outlineLevel="1" x14ac:dyDescent="0.25">
      <c r="A269" s="23" t="str">
        <f t="shared" si="46"/>
        <v>2</v>
      </c>
      <c r="C269" s="60" t="b">
        <f>B151="двухставочный"</f>
        <v>0</v>
      </c>
      <c r="D269" s="83" t="s">
        <v>415</v>
      </c>
      <c r="L269" s="81" t="s">
        <v>416</v>
      </c>
      <c r="M269" s="72" t="s">
        <v>417</v>
      </c>
      <c r="N269" s="36" t="s">
        <v>20</v>
      </c>
      <c r="O269" s="49"/>
      <c r="P269" s="49"/>
      <c r="Q269" s="49"/>
      <c r="R269" s="45">
        <f>Q269-P269</f>
        <v>0</v>
      </c>
      <c r="S269" s="49"/>
      <c r="T269" s="49"/>
      <c r="U269" s="49"/>
      <c r="V269" s="49"/>
      <c r="W269" s="49"/>
      <c r="X269" s="49"/>
      <c r="Y269" s="49"/>
      <c r="Z269" s="49"/>
      <c r="AA269" s="49"/>
      <c r="AB269" s="49"/>
      <c r="AC269" s="49"/>
      <c r="AD269" s="49"/>
      <c r="AE269" s="49"/>
      <c r="AF269" s="49"/>
      <c r="AG269" s="49"/>
      <c r="AH269" s="49"/>
      <c r="AI269" s="49"/>
      <c r="AJ269" s="49"/>
      <c r="AK269" s="49"/>
      <c r="AL269" s="49"/>
      <c r="AM269" s="49"/>
      <c r="AN269" s="39"/>
      <c r="AO269" s="39"/>
      <c r="AP269" s="39"/>
      <c r="AQ269" s="39"/>
      <c r="AR269" s="39"/>
      <c r="AS269" s="39"/>
      <c r="AT269" s="39"/>
      <c r="AU269" s="39"/>
      <c r="AV269" s="39"/>
      <c r="AW269" s="39"/>
      <c r="AX269" s="31"/>
      <c r="AY269" s="31"/>
      <c r="AZ269" s="31"/>
    </row>
    <row r="270" spans="1:52" s="55" customFormat="1" ht="11.25" outlineLevel="1" x14ac:dyDescent="0.25">
      <c r="A270" s="23" t="str">
        <f t="shared" si="46"/>
        <v>2</v>
      </c>
      <c r="B270" s="1" t="s">
        <v>418</v>
      </c>
      <c r="C270" s="1"/>
      <c r="D270" s="1" t="s">
        <v>419</v>
      </c>
      <c r="L270" s="56" t="s">
        <v>420</v>
      </c>
      <c r="M270" s="75" t="s">
        <v>421</v>
      </c>
      <c r="N270" s="58" t="s">
        <v>3</v>
      </c>
      <c r="O270" s="84">
        <f>SUMIFS([2]Баланс!O$16:O$95,[2]Баланс!$A$16:$A$95,$A270,[2]Баланс!$B$16:$B$95,"ПО")</f>
        <v>153.85000000000002</v>
      </c>
      <c r="P270" s="84">
        <f>SUMIFS([2]Баланс!P$16:P$95,[2]Баланс!$A$16:$A$95,$A270,[2]Баланс!$B$16:$B$95,"ПО")</f>
        <v>150.29400000000001</v>
      </c>
      <c r="Q270" s="84">
        <f>SUMIFS([2]Баланс!Q$16:Q$95,[2]Баланс!$A$16:$A$95,$A270,[2]Баланс!$B$16:$B$95,"ПО")</f>
        <v>150.29400000000001</v>
      </c>
      <c r="R270" s="84">
        <f>Q270-P270</f>
        <v>0</v>
      </c>
      <c r="S270" s="84">
        <f>SUMIFS([2]Баланс!R$16:R$95,[2]Баланс!$A$16:$A$95,$A270,[2]Баланс!$B$16:$B$95,"ПО")</f>
        <v>166.15</v>
      </c>
      <c r="T270" s="84">
        <f>SUMIFS([2]Баланс!S$16:S$95,[2]Баланс!$A$16:$A$95,$A270,[2]Баланс!$B$16:$B$95,"ПО")</f>
        <v>166.15</v>
      </c>
      <c r="U270" s="84">
        <f>SUMIFS([2]Баланс!T$16:T$95,[2]Баланс!$A$16:$A$95,$A270,[2]Баланс!$B$16:$B$95,"ПО")</f>
        <v>166.15</v>
      </c>
      <c r="V270" s="84">
        <f>SUMIFS([2]Баланс!U$16:U$95,[2]Баланс!$A$16:$A$95,$A270,[2]Баланс!$B$16:$B$95,"ПО")</f>
        <v>166.15</v>
      </c>
      <c r="W270" s="84">
        <f>SUMIFS([2]Баланс!V$16:V$95,[2]Баланс!$A$16:$A$95,$A270,[2]Баланс!$B$16:$B$95,"ПО")</f>
        <v>166.15</v>
      </c>
      <c r="X270" s="84">
        <f>SUMIFS([2]Баланс!W$16:W$95,[2]Баланс!$A$16:$A$95,$A270,[2]Баланс!$B$16:$B$95,"ПО")</f>
        <v>0</v>
      </c>
      <c r="Y270" s="84">
        <f>SUMIFS([2]Баланс!X$16:X$95,[2]Баланс!$A$16:$A$95,$A270,[2]Баланс!$B$16:$B$95,"ПО")</f>
        <v>0</v>
      </c>
      <c r="Z270" s="84">
        <f>SUMIFS([2]Баланс!Y$16:Y$95,[2]Баланс!$A$16:$A$95,$A270,[2]Баланс!$B$16:$B$95,"ПО")</f>
        <v>0</v>
      </c>
      <c r="AA270" s="84">
        <f>SUMIFS([2]Баланс!Z$16:Z$95,[2]Баланс!$A$16:$A$95,$A270,[2]Баланс!$B$16:$B$95,"ПО")</f>
        <v>0</v>
      </c>
      <c r="AB270" s="84">
        <f>SUMIFS([2]Баланс!AA$16:AA$95,[2]Баланс!$A$16:$A$95,$A270,[2]Баланс!$B$16:$B$95,"ПО")</f>
        <v>0</v>
      </c>
      <c r="AC270" s="84">
        <f>SUMIFS([2]Баланс!AB$16:AB$95,[2]Баланс!$A$16:$A$95,$A270,[2]Баланс!$B$16:$B$95,"ПО")</f>
        <v>0</v>
      </c>
      <c r="AD270" s="84">
        <f>SUMIFS([2]Баланс!AC$16:AC$95,[2]Баланс!$A$16:$A$95,$A270,[2]Баланс!$B$16:$B$95,"ПО")</f>
        <v>166.14800000000002</v>
      </c>
      <c r="AE270" s="84">
        <f>SUMIFS([2]Баланс!AD$16:AD$95,[2]Баланс!$A$16:$A$95,$A270,[2]Баланс!$B$16:$B$95,"ПО")</f>
        <v>166.15</v>
      </c>
      <c r="AF270" s="84">
        <f>SUMIFS([2]Баланс!AE$16:AE$95,[2]Баланс!$A$16:$A$95,$A270,[2]Баланс!$B$16:$B$95,"ПО")</f>
        <v>166.15</v>
      </c>
      <c r="AG270" s="84">
        <f>SUMIFS([2]Баланс!AF$16:AF$95,[2]Баланс!$A$16:$A$95,$A270,[2]Баланс!$B$16:$B$95,"ПО")</f>
        <v>166.15</v>
      </c>
      <c r="AH270" s="84">
        <f>SUMIFS([2]Баланс!AG$16:AG$95,[2]Баланс!$A$16:$A$95,$A270,[2]Баланс!$B$16:$B$95,"ПО")</f>
        <v>0</v>
      </c>
      <c r="AI270" s="84">
        <f>SUMIFS([2]Баланс!AH$16:AH$95,[2]Баланс!$A$16:$A$95,$A270,[2]Баланс!$B$16:$B$95,"ПО")</f>
        <v>0</v>
      </c>
      <c r="AJ270" s="84">
        <f>SUMIFS([2]Баланс!AI$16:AI$95,[2]Баланс!$A$16:$A$95,$A270,[2]Баланс!$B$16:$B$95,"ПО")</f>
        <v>0</v>
      </c>
      <c r="AK270" s="84">
        <f>SUMIFS([2]Баланс!AJ$16:AJ$95,[2]Баланс!$A$16:$A$95,$A270,[2]Баланс!$B$16:$B$95,"ПО")</f>
        <v>0</v>
      </c>
      <c r="AL270" s="84">
        <f>SUMIFS([2]Баланс!AK$16:AK$95,[2]Баланс!$A$16:$A$95,$A270,[2]Баланс!$B$16:$B$95,"ПО")</f>
        <v>0</v>
      </c>
      <c r="AM270" s="84">
        <f>SUMIFS([2]Баланс!AL$16:AL$95,[2]Баланс!$A$16:$A$95,$A270,[2]Баланс!$B$16:$B$95,"ПО")</f>
        <v>0</v>
      </c>
      <c r="AN270" s="41"/>
      <c r="AO270" s="41"/>
      <c r="AP270" s="41"/>
      <c r="AQ270" s="41"/>
      <c r="AR270" s="41"/>
      <c r="AS270" s="41"/>
      <c r="AT270" s="41"/>
      <c r="AU270" s="41"/>
      <c r="AV270" s="41"/>
      <c r="AW270" s="41"/>
      <c r="AX270" s="31"/>
      <c r="AY270" s="31"/>
      <c r="AZ270" s="31"/>
    </row>
    <row r="271" spans="1:52" ht="15" outlineLevel="1" x14ac:dyDescent="0.25">
      <c r="A271" s="23" t="str">
        <f t="shared" si="46"/>
        <v>2</v>
      </c>
      <c r="B271" s="1" t="s">
        <v>422</v>
      </c>
      <c r="D271" s="1" t="s">
        <v>423</v>
      </c>
      <c r="L271" s="34" t="s">
        <v>424</v>
      </c>
      <c r="M271" s="79" t="s">
        <v>425</v>
      </c>
      <c r="N271" s="36" t="s">
        <v>3</v>
      </c>
      <c r="O271" s="85">
        <v>76.924999999999997</v>
      </c>
      <c r="P271" s="85">
        <f>P270/2</f>
        <v>75.147000000000006</v>
      </c>
      <c r="Q271" s="85">
        <f>Q270/2</f>
        <v>75.147000000000006</v>
      </c>
      <c r="R271" s="38">
        <f t="shared" si="51"/>
        <v>0</v>
      </c>
      <c r="S271" s="85">
        <f>S270/2</f>
        <v>83.075000000000003</v>
      </c>
      <c r="T271" s="85">
        <v>83.075000000000003</v>
      </c>
      <c r="U271" s="85">
        <v>83.075000000000003</v>
      </c>
      <c r="V271" s="85">
        <v>83.075000000000003</v>
      </c>
      <c r="W271" s="85">
        <v>83.075000000000003</v>
      </c>
      <c r="X271" s="85">
        <f t="shared" ref="X271:AM271" si="58">X270/2</f>
        <v>0</v>
      </c>
      <c r="Y271" s="85">
        <f t="shared" si="58"/>
        <v>0</v>
      </c>
      <c r="Z271" s="85">
        <f t="shared" si="58"/>
        <v>0</v>
      </c>
      <c r="AA271" s="85">
        <f t="shared" si="58"/>
        <v>0</v>
      </c>
      <c r="AB271" s="85">
        <f t="shared" si="58"/>
        <v>0</v>
      </c>
      <c r="AC271" s="85">
        <f t="shared" si="58"/>
        <v>0</v>
      </c>
      <c r="AD271" s="85">
        <f>AD270/2</f>
        <v>83.074000000000012</v>
      </c>
      <c r="AE271" s="85">
        <v>83.075000000000003</v>
      </c>
      <c r="AF271" s="85">
        <v>83.075000000000003</v>
      </c>
      <c r="AG271" s="85">
        <v>83.075000000000003</v>
      </c>
      <c r="AH271" s="85">
        <f t="shared" si="58"/>
        <v>0</v>
      </c>
      <c r="AI271" s="85">
        <f t="shared" si="58"/>
        <v>0</v>
      </c>
      <c r="AJ271" s="85">
        <f t="shared" si="58"/>
        <v>0</v>
      </c>
      <c r="AK271" s="85">
        <f t="shared" si="58"/>
        <v>0</v>
      </c>
      <c r="AL271" s="85">
        <f t="shared" si="58"/>
        <v>0</v>
      </c>
      <c r="AM271" s="85">
        <f t="shared" si="58"/>
        <v>0</v>
      </c>
      <c r="AN271" s="39"/>
      <c r="AO271" s="39"/>
      <c r="AP271" s="39"/>
      <c r="AQ271" s="39"/>
      <c r="AR271" s="39"/>
      <c r="AS271" s="39"/>
      <c r="AT271" s="39"/>
      <c r="AU271" s="39"/>
      <c r="AV271" s="39"/>
      <c r="AW271" s="39"/>
      <c r="AX271" s="31"/>
      <c r="AY271" s="31"/>
      <c r="AZ271" s="31"/>
    </row>
    <row r="272" spans="1:52" ht="15" outlineLevel="1" x14ac:dyDescent="0.25">
      <c r="A272" s="23" t="str">
        <f t="shared" si="46"/>
        <v>2</v>
      </c>
      <c r="B272" s="1" t="s">
        <v>426</v>
      </c>
      <c r="D272" s="1" t="s">
        <v>427</v>
      </c>
      <c r="L272" s="34" t="s">
        <v>428</v>
      </c>
      <c r="M272" s="79" t="s">
        <v>429</v>
      </c>
      <c r="N272" s="36" t="s">
        <v>430</v>
      </c>
      <c r="O272" s="86">
        <f>O267/O270</f>
        <v>38.516217094572632</v>
      </c>
      <c r="P272" s="86">
        <f>P267/P270</f>
        <v>43.616946118940206</v>
      </c>
      <c r="Q272" s="86">
        <f>Q267/Q270</f>
        <v>38.435154963726347</v>
      </c>
      <c r="R272" s="45">
        <f t="shared" si="51"/>
        <v>-5.1817911552138582</v>
      </c>
      <c r="S272" s="86">
        <v>38.520000000000003</v>
      </c>
      <c r="T272" s="86">
        <f>S274</f>
        <v>40.39</v>
      </c>
      <c r="U272" s="86">
        <v>111.84</v>
      </c>
      <c r="V272" s="86">
        <v>111.84</v>
      </c>
      <c r="W272" s="86">
        <v>111.84</v>
      </c>
      <c r="X272" s="86"/>
      <c r="Y272" s="86"/>
      <c r="Z272" s="86"/>
      <c r="AA272" s="86"/>
      <c r="AB272" s="86"/>
      <c r="AC272" s="86"/>
      <c r="AD272" s="86">
        <v>40.39</v>
      </c>
      <c r="AE272" s="86">
        <v>45.264408666900003</v>
      </c>
      <c r="AF272" s="86">
        <v>42.59</v>
      </c>
      <c r="AG272" s="86">
        <v>47.512798675900001</v>
      </c>
      <c r="AH272" s="86"/>
      <c r="AI272" s="86"/>
      <c r="AJ272" s="86"/>
      <c r="AK272" s="86"/>
      <c r="AL272" s="86"/>
      <c r="AM272" s="86"/>
      <c r="AN272" s="39"/>
      <c r="AO272" s="39"/>
      <c r="AP272" s="39"/>
      <c r="AQ272" s="39"/>
      <c r="AR272" s="39"/>
      <c r="AS272" s="39"/>
      <c r="AT272" s="39"/>
      <c r="AU272" s="39"/>
      <c r="AV272" s="39"/>
      <c r="AW272" s="39"/>
      <c r="AX272" s="31"/>
      <c r="AY272" s="31"/>
      <c r="AZ272" s="31"/>
    </row>
    <row r="273" spans="1:52" ht="15" outlineLevel="1" x14ac:dyDescent="0.25">
      <c r="A273" s="23" t="str">
        <f t="shared" si="46"/>
        <v>2</v>
      </c>
      <c r="B273" s="1" t="s">
        <v>431</v>
      </c>
      <c r="D273" s="1" t="s">
        <v>432</v>
      </c>
      <c r="L273" s="34" t="s">
        <v>433</v>
      </c>
      <c r="M273" s="79" t="s">
        <v>434</v>
      </c>
      <c r="N273" s="36" t="s">
        <v>3</v>
      </c>
      <c r="O273" s="87">
        <f>O270-O271</f>
        <v>76.925000000000026</v>
      </c>
      <c r="P273" s="87">
        <f>P270-P271</f>
        <v>75.147000000000006</v>
      </c>
      <c r="Q273" s="87">
        <f>Q270-Q271</f>
        <v>75.147000000000006</v>
      </c>
      <c r="R273" s="38">
        <f t="shared" si="51"/>
        <v>0</v>
      </c>
      <c r="S273" s="87">
        <f t="shared" ref="S273:AM273" si="59">S270-S271</f>
        <v>83.075000000000003</v>
      </c>
      <c r="T273" s="87">
        <f t="shared" si="59"/>
        <v>83.075000000000003</v>
      </c>
      <c r="U273" s="87">
        <f t="shared" si="59"/>
        <v>83.075000000000003</v>
      </c>
      <c r="V273" s="87">
        <f t="shared" si="59"/>
        <v>83.075000000000003</v>
      </c>
      <c r="W273" s="87">
        <f t="shared" si="59"/>
        <v>83.075000000000003</v>
      </c>
      <c r="X273" s="87">
        <f t="shared" si="59"/>
        <v>0</v>
      </c>
      <c r="Y273" s="87">
        <f t="shared" si="59"/>
        <v>0</v>
      </c>
      <c r="Z273" s="87">
        <f t="shared" si="59"/>
        <v>0</v>
      </c>
      <c r="AA273" s="87">
        <f t="shared" si="59"/>
        <v>0</v>
      </c>
      <c r="AB273" s="87">
        <f t="shared" si="59"/>
        <v>0</v>
      </c>
      <c r="AC273" s="87">
        <f t="shared" si="59"/>
        <v>0</v>
      </c>
      <c r="AD273" s="87">
        <f t="shared" si="59"/>
        <v>83.074000000000012</v>
      </c>
      <c r="AE273" s="87">
        <f t="shared" si="59"/>
        <v>83.075000000000003</v>
      </c>
      <c r="AF273" s="87">
        <f t="shared" si="59"/>
        <v>83.075000000000003</v>
      </c>
      <c r="AG273" s="87">
        <f t="shared" si="59"/>
        <v>83.075000000000003</v>
      </c>
      <c r="AH273" s="87">
        <f t="shared" si="59"/>
        <v>0</v>
      </c>
      <c r="AI273" s="87">
        <f t="shared" si="59"/>
        <v>0</v>
      </c>
      <c r="AJ273" s="87">
        <f t="shared" si="59"/>
        <v>0</v>
      </c>
      <c r="AK273" s="87">
        <f t="shared" si="59"/>
        <v>0</v>
      </c>
      <c r="AL273" s="87">
        <f t="shared" si="59"/>
        <v>0</v>
      </c>
      <c r="AM273" s="87">
        <f t="shared" si="59"/>
        <v>0</v>
      </c>
      <c r="AN273" s="39"/>
      <c r="AO273" s="39"/>
      <c r="AP273" s="39"/>
      <c r="AQ273" s="39"/>
      <c r="AR273" s="39"/>
      <c r="AS273" s="39"/>
      <c r="AT273" s="39"/>
      <c r="AU273" s="39"/>
      <c r="AV273" s="39"/>
      <c r="AW273" s="39"/>
      <c r="AX273" s="31"/>
      <c r="AY273" s="31"/>
      <c r="AZ273" s="31"/>
    </row>
    <row r="274" spans="1:52" ht="15" outlineLevel="1" x14ac:dyDescent="0.25">
      <c r="A274" s="23" t="str">
        <f t="shared" si="46"/>
        <v>2</v>
      </c>
      <c r="B274" s="1" t="s">
        <v>435</v>
      </c>
      <c r="D274" s="1" t="s">
        <v>436</v>
      </c>
      <c r="L274" s="34" t="s">
        <v>437</v>
      </c>
      <c r="M274" s="79" t="s">
        <v>438</v>
      </c>
      <c r="N274" s="36" t="s">
        <v>430</v>
      </c>
      <c r="O274" s="86">
        <f>O272</f>
        <v>38.516217094572632</v>
      </c>
      <c r="P274" s="86">
        <f>P267/P270</f>
        <v>43.616946118940206</v>
      </c>
      <c r="Q274" s="86">
        <f>IF(Q273=0,0,(Q267-Q271*Q272)/Q273)</f>
        <v>38.435154963726347</v>
      </c>
      <c r="R274" s="45">
        <f t="shared" si="51"/>
        <v>-5.1817911552138582</v>
      </c>
      <c r="S274" s="86">
        <v>40.39</v>
      </c>
      <c r="T274" s="86">
        <v>46.85</v>
      </c>
      <c r="U274" s="86"/>
      <c r="V274" s="86"/>
      <c r="W274" s="86"/>
      <c r="X274" s="86"/>
      <c r="Y274" s="86"/>
      <c r="Z274" s="86"/>
      <c r="AA274" s="86"/>
      <c r="AB274" s="86"/>
      <c r="AC274" s="86"/>
      <c r="AD274" s="86">
        <f>IF(AD273=0,0,(AD267-AD271*AD272)/AD273)</f>
        <v>45.315082959361881</v>
      </c>
      <c r="AE274" s="86">
        <v>42.59</v>
      </c>
      <c r="AF274" s="86">
        <v>47.512798675900001</v>
      </c>
      <c r="AG274" s="86">
        <v>44.91</v>
      </c>
      <c r="AH274" s="86">
        <f t="shared" ref="AH274:AM274" si="60">IF(AH273=0,0,(AH267-AH271*AH272)/AH273)</f>
        <v>0</v>
      </c>
      <c r="AI274" s="86">
        <f t="shared" si="60"/>
        <v>0</v>
      </c>
      <c r="AJ274" s="86">
        <f t="shared" si="60"/>
        <v>0</v>
      </c>
      <c r="AK274" s="86">
        <f t="shared" si="60"/>
        <v>0</v>
      </c>
      <c r="AL274" s="86">
        <f t="shared" si="60"/>
        <v>0</v>
      </c>
      <c r="AM274" s="86">
        <f t="shared" si="60"/>
        <v>0</v>
      </c>
      <c r="AN274" s="39"/>
      <c r="AO274" s="39"/>
      <c r="AP274" s="39"/>
      <c r="AQ274" s="39"/>
      <c r="AR274" s="39"/>
      <c r="AS274" s="39"/>
      <c r="AT274" s="39"/>
      <c r="AU274" s="39"/>
      <c r="AV274" s="39"/>
      <c r="AW274" s="39"/>
      <c r="AX274" s="31"/>
      <c r="AY274" s="31"/>
      <c r="AZ274" s="31"/>
    </row>
    <row r="275" spans="1:52" ht="11.25" outlineLevel="1" x14ac:dyDescent="0.25">
      <c r="A275" s="23" t="str">
        <f t="shared" si="46"/>
        <v>2</v>
      </c>
      <c r="D275" s="1" t="s">
        <v>439</v>
      </c>
      <c r="L275" s="34" t="s">
        <v>440</v>
      </c>
      <c r="M275" s="35" t="s">
        <v>441</v>
      </c>
      <c r="N275" s="36" t="s">
        <v>8</v>
      </c>
      <c r="O275" s="88">
        <f>IF(O272=0,0,O274/O272*100)</f>
        <v>100</v>
      </c>
      <c r="P275" s="88">
        <f>IF(P272=0,0,P274/P272*100)</f>
        <v>100</v>
      </c>
      <c r="Q275" s="88">
        <f>IF(Q272=0,0,Q274/Q272*100)</f>
        <v>100</v>
      </c>
      <c r="R275" s="39"/>
      <c r="S275" s="88">
        <f t="shared" ref="S275:AM275" si="61">IF(S272=0,0,S274/S272*100)</f>
        <v>104.85462097611628</v>
      </c>
      <c r="T275" s="88">
        <f t="shared" si="61"/>
        <v>115.99405793513246</v>
      </c>
      <c r="U275" s="88">
        <f t="shared" si="61"/>
        <v>0</v>
      </c>
      <c r="V275" s="88">
        <f t="shared" si="61"/>
        <v>0</v>
      </c>
      <c r="W275" s="88">
        <f t="shared" si="61"/>
        <v>0</v>
      </c>
      <c r="X275" s="88">
        <f t="shared" si="61"/>
        <v>0</v>
      </c>
      <c r="Y275" s="88">
        <f t="shared" si="61"/>
        <v>0</v>
      </c>
      <c r="Z275" s="88">
        <f t="shared" si="61"/>
        <v>0</v>
      </c>
      <c r="AA275" s="88">
        <f t="shared" si="61"/>
        <v>0</v>
      </c>
      <c r="AB275" s="88">
        <f t="shared" si="61"/>
        <v>0</v>
      </c>
      <c r="AC275" s="88">
        <f t="shared" si="61"/>
        <v>0</v>
      </c>
      <c r="AD275" s="88">
        <f t="shared" si="61"/>
        <v>112.19381767606309</v>
      </c>
      <c r="AE275" s="88">
        <f t="shared" si="61"/>
        <v>94.091585981867283</v>
      </c>
      <c r="AF275" s="88">
        <f t="shared" si="61"/>
        <v>111.55857871777413</v>
      </c>
      <c r="AG275" s="88">
        <f t="shared" si="61"/>
        <v>94.521899891322917</v>
      </c>
      <c r="AH275" s="88">
        <f t="shared" si="61"/>
        <v>0</v>
      </c>
      <c r="AI275" s="88">
        <f t="shared" si="61"/>
        <v>0</v>
      </c>
      <c r="AJ275" s="88">
        <f t="shared" si="61"/>
        <v>0</v>
      </c>
      <c r="AK275" s="88">
        <f t="shared" si="61"/>
        <v>0</v>
      </c>
      <c r="AL275" s="88">
        <f t="shared" si="61"/>
        <v>0</v>
      </c>
      <c r="AM275" s="88">
        <f t="shared" si="61"/>
        <v>0</v>
      </c>
      <c r="AN275" s="39"/>
      <c r="AO275" s="39"/>
      <c r="AP275" s="39"/>
      <c r="AQ275" s="39"/>
      <c r="AR275" s="39"/>
      <c r="AS275" s="39"/>
      <c r="AT275" s="39"/>
      <c r="AU275" s="39"/>
      <c r="AV275" s="39"/>
      <c r="AW275" s="39"/>
      <c r="AX275" s="31"/>
      <c r="AY275" s="31"/>
      <c r="AZ275" s="31"/>
    </row>
    <row r="276" spans="1:52" ht="11.25" outlineLevel="1" x14ac:dyDescent="0.25">
      <c r="A276" s="23" t="str">
        <f t="shared" si="46"/>
        <v>2</v>
      </c>
      <c r="D276" s="1" t="s">
        <v>442</v>
      </c>
      <c r="L276" s="34" t="s">
        <v>443</v>
      </c>
      <c r="M276" s="35" t="s">
        <v>444</v>
      </c>
      <c r="N276" s="36" t="s">
        <v>430</v>
      </c>
      <c r="O276" s="86">
        <f>O267/O270</f>
        <v>38.516217094572632</v>
      </c>
      <c r="P276" s="86">
        <f>P267/P270</f>
        <v>43.616946118940206</v>
      </c>
      <c r="Q276" s="86">
        <f>IF(Q270=0,0,Q267/Q270)</f>
        <v>38.435154963726347</v>
      </c>
      <c r="R276" s="45">
        <f t="shared" si="51"/>
        <v>-5.1817911552138582</v>
      </c>
      <c r="S276" s="86">
        <v>39.875955461899999</v>
      </c>
      <c r="T276" s="86">
        <f>IF(T270=0,0,T267/T270)</f>
        <v>43.62184772795667</v>
      </c>
      <c r="U276" s="86"/>
      <c r="V276" s="86"/>
      <c r="W276" s="86"/>
      <c r="X276" s="86"/>
      <c r="Y276" s="86"/>
      <c r="Z276" s="86"/>
      <c r="AA276" s="86"/>
      <c r="AB276" s="86"/>
      <c r="AC276" s="86"/>
      <c r="AD276" s="86">
        <f>IF(AD270=0,0,AD267/AD270)</f>
        <v>42.852541479680944</v>
      </c>
      <c r="AE276" s="86">
        <v>43.923502858900001</v>
      </c>
      <c r="AF276" s="86">
        <v>45.051399337900001</v>
      </c>
      <c r="AG276" s="86">
        <v>46.210833584100001</v>
      </c>
      <c r="AH276" s="86">
        <f t="shared" ref="AH276:AM276" si="62">IF(AH270=0,0,AH267/AH270)</f>
        <v>0</v>
      </c>
      <c r="AI276" s="86">
        <f t="shared" si="62"/>
        <v>0</v>
      </c>
      <c r="AJ276" s="86">
        <f t="shared" si="62"/>
        <v>0</v>
      </c>
      <c r="AK276" s="86">
        <f t="shared" si="62"/>
        <v>0</v>
      </c>
      <c r="AL276" s="86">
        <f t="shared" si="62"/>
        <v>0</v>
      </c>
      <c r="AM276" s="86">
        <f t="shared" si="62"/>
        <v>0</v>
      </c>
      <c r="AN276" s="39"/>
      <c r="AO276" s="39"/>
      <c r="AP276" s="39"/>
      <c r="AQ276" s="39"/>
      <c r="AR276" s="39"/>
      <c r="AS276" s="39"/>
      <c r="AT276" s="39"/>
      <c r="AU276" s="39"/>
      <c r="AV276" s="39"/>
      <c r="AW276" s="39"/>
      <c r="AX276" s="31"/>
      <c r="AY276" s="31"/>
      <c r="AZ276" s="31"/>
    </row>
    <row r="277" spans="1:52" s="55" customFormat="1" ht="11.25" outlineLevel="1" x14ac:dyDescent="0.25">
      <c r="A277" s="23" t="str">
        <f t="shared" si="46"/>
        <v>2</v>
      </c>
      <c r="C277" s="1"/>
      <c r="D277" s="1" t="s">
        <v>445</v>
      </c>
      <c r="L277" s="56" t="s">
        <v>446</v>
      </c>
      <c r="M277" s="75" t="s">
        <v>447</v>
      </c>
      <c r="N277" s="58" t="s">
        <v>20</v>
      </c>
      <c r="O277" s="82">
        <f>IF(O270=0,0,O267/O270*O278)</f>
        <v>5201.6151186220341</v>
      </c>
      <c r="P277" s="82">
        <f>IF(P270=0,0,P267/P270*P278)</f>
        <v>5897.6653694725001</v>
      </c>
      <c r="Q277" s="82">
        <f>IF(Q270=0,0,Q267/Q270*Q278)</f>
        <v>5197.0094784202583</v>
      </c>
      <c r="R277" s="59">
        <f>R279*R280+R281*R282</f>
        <v>0</v>
      </c>
      <c r="S277" s="82">
        <f>IF(S270=0,0,S267/S270*S278)</f>
        <v>5949.4925549202517</v>
      </c>
      <c r="T277" s="82">
        <f>IF(T270=0,0,T267/T270*T278)</f>
        <v>6508.3796810111344</v>
      </c>
      <c r="U277" s="82">
        <f t="shared" ref="U277:AM277" si="63">IF(U270=0,0,U267/U270*U278)</f>
        <v>913.59070719229601</v>
      </c>
      <c r="V277" s="82">
        <f t="shared" si="63"/>
        <v>913.59070719229601</v>
      </c>
      <c r="W277" s="82">
        <f t="shared" si="63"/>
        <v>913.59070719229601</v>
      </c>
      <c r="X277" s="82">
        <f t="shared" si="63"/>
        <v>0</v>
      </c>
      <c r="Y277" s="82">
        <f t="shared" si="63"/>
        <v>0</v>
      </c>
      <c r="Z277" s="82">
        <f t="shared" si="63"/>
        <v>0</v>
      </c>
      <c r="AA277" s="82">
        <f t="shared" si="63"/>
        <v>0</v>
      </c>
      <c r="AB277" s="82">
        <f t="shared" si="63"/>
        <v>0</v>
      </c>
      <c r="AC277" s="82">
        <f t="shared" si="63"/>
        <v>0</v>
      </c>
      <c r="AD277" s="82">
        <f>IF(AD270=0,0,AD267/AD270*AD278)</f>
        <v>6393.5134836854377</v>
      </c>
      <c r="AE277" s="82">
        <f ca="1">IF(AE270=0,0,AE267/AE270*AE278)</f>
        <v>6553.3866265422803</v>
      </c>
      <c r="AF277" s="82">
        <f ca="1">IF(AF270=0,0,AF267/AF270*AF278)</f>
        <v>6721.668781221787</v>
      </c>
      <c r="AG277" s="82">
        <f t="shared" ca="1" si="63"/>
        <v>6894.6563707493224</v>
      </c>
      <c r="AH277" s="82">
        <f t="shared" si="63"/>
        <v>0</v>
      </c>
      <c r="AI277" s="82">
        <f t="shared" si="63"/>
        <v>0</v>
      </c>
      <c r="AJ277" s="82">
        <f t="shared" si="63"/>
        <v>0</v>
      </c>
      <c r="AK277" s="82">
        <f t="shared" si="63"/>
        <v>0</v>
      </c>
      <c r="AL277" s="82">
        <f t="shared" si="63"/>
        <v>0</v>
      </c>
      <c r="AM277" s="82">
        <f t="shared" si="63"/>
        <v>0</v>
      </c>
      <c r="AN277" s="29">
        <f>IF(S277=0,0,(AD277-S277)/S277*100)</f>
        <v>7.4631731137805888</v>
      </c>
      <c r="AO277" s="29">
        <f ca="1">IF(AD277=0,0,(AE277-AD277)/AD277*100)</f>
        <v>2.5005522122506938</v>
      </c>
      <c r="AP277" s="29">
        <f ca="1">IF(AE277=0,0,(AF277-AE277)/AE277*100)</f>
        <v>2.5678655063312856</v>
      </c>
      <c r="AQ277" s="29">
        <f ca="1">IF(AF277=0,0,(AG277-AF277)/AF277*100)</f>
        <v>2.5735809835023105</v>
      </c>
      <c r="AR277" s="29">
        <f t="shared" ref="AR277:AW277" ca="1" si="64">IF(AG277=0,0,(AH277-AG277)/AG277*100)</f>
        <v>-100</v>
      </c>
      <c r="AS277" s="29">
        <f t="shared" si="64"/>
        <v>0</v>
      </c>
      <c r="AT277" s="29">
        <f t="shared" si="64"/>
        <v>0</v>
      </c>
      <c r="AU277" s="29">
        <f t="shared" si="64"/>
        <v>0</v>
      </c>
      <c r="AV277" s="29">
        <f t="shared" si="64"/>
        <v>0</v>
      </c>
      <c r="AW277" s="29">
        <f t="shared" si="64"/>
        <v>0</v>
      </c>
      <c r="AX277" s="31"/>
      <c r="AY277" s="31"/>
      <c r="AZ277" s="31"/>
    </row>
    <row r="278" spans="1:52" s="55" customFormat="1" ht="11.25" outlineLevel="1" x14ac:dyDescent="0.25">
      <c r="A278" s="23" t="str">
        <f t="shared" si="46"/>
        <v>2</v>
      </c>
      <c r="B278" s="1" t="s">
        <v>448</v>
      </c>
      <c r="C278" s="1"/>
      <c r="D278" s="1" t="s">
        <v>449</v>
      </c>
      <c r="L278" s="56" t="s">
        <v>450</v>
      </c>
      <c r="M278" s="75" t="s">
        <v>451</v>
      </c>
      <c r="N278" s="58" t="s">
        <v>3</v>
      </c>
      <c r="O278" s="84">
        <f>SUMIFS([2]Баланс!O$16:O$95,[2]Баланс!$A$16:$A$95,$A278,[2]Баланс!$B$16:$B$95,"население")</f>
        <v>135.05000000000001</v>
      </c>
      <c r="P278" s="84">
        <f>SUMIFS([2]Баланс!P$16:P$95,[2]Баланс!$A$16:$A$95,$A278,[2]Баланс!$B$16:$B$95,"население")</f>
        <v>135.215</v>
      </c>
      <c r="Q278" s="84">
        <f>SUMIFS([2]Баланс!Q$16:Q$95,[2]Баланс!$A$16:$A$95,$A278,[2]Баланс!$B$16:$B$95,"население")</f>
        <v>135.215</v>
      </c>
      <c r="R278" s="84">
        <f>Q278-P278</f>
        <v>0</v>
      </c>
      <c r="S278" s="84">
        <f>SUMIFS([2]Баланс!R$16:R$95,[2]Баланс!$A$16:$A$95,$A278,[2]Баланс!$B$16:$B$95,"население")</f>
        <v>149.19999999999999</v>
      </c>
      <c r="T278" s="84">
        <f>SUMIFS([2]Баланс!S$16:S$95,[2]Баланс!$A$16:$A$95,$A278,[2]Баланс!$B$16:$B$95,"население")</f>
        <v>149.19999999999999</v>
      </c>
      <c r="U278" s="84">
        <f>SUMIFS([2]Баланс!T$16:T$95,[2]Баланс!$A$16:$A$95,$A278,[2]Баланс!$B$16:$B$95,"население")</f>
        <v>149.19999999999999</v>
      </c>
      <c r="V278" s="84">
        <f>SUMIFS([2]Баланс!U$16:U$95,[2]Баланс!$A$16:$A$95,$A278,[2]Баланс!$B$16:$B$95,"население")</f>
        <v>149.19999999999999</v>
      </c>
      <c r="W278" s="84">
        <f>SUMIFS([2]Баланс!V$16:V$95,[2]Баланс!$A$16:$A$95,$A278,[2]Баланс!$B$16:$B$95,"население")</f>
        <v>149.19999999999999</v>
      </c>
      <c r="X278" s="84">
        <f>SUMIFS([2]Баланс!W$16:W$95,[2]Баланс!$A$16:$A$95,$A278,[2]Баланс!$B$16:$B$95,"население")</f>
        <v>0</v>
      </c>
      <c r="Y278" s="84">
        <f>SUMIFS([2]Баланс!X$16:X$95,[2]Баланс!$A$16:$A$95,$A278,[2]Баланс!$B$16:$B$95,"население")</f>
        <v>0</v>
      </c>
      <c r="Z278" s="84">
        <f>SUMIFS([2]Баланс!Y$16:Y$95,[2]Баланс!$A$16:$A$95,$A278,[2]Баланс!$B$16:$B$95,"население")</f>
        <v>0</v>
      </c>
      <c r="AA278" s="84">
        <f>SUMIFS([2]Баланс!Z$16:Z$95,[2]Баланс!$A$16:$A$95,$A278,[2]Баланс!$B$16:$B$95,"население")</f>
        <v>0</v>
      </c>
      <c r="AB278" s="84">
        <f>SUMIFS([2]Баланс!AA$16:AA$95,[2]Баланс!$A$16:$A$95,$A278,[2]Баланс!$B$16:$B$95,"население")</f>
        <v>0</v>
      </c>
      <c r="AC278" s="84">
        <f>SUMIFS([2]Баланс!AB$16:AB$95,[2]Баланс!$A$16:$A$95,$A278,[2]Баланс!$B$16:$B$95,"население")</f>
        <v>0</v>
      </c>
      <c r="AD278" s="84">
        <f>SUMIFS([2]Баланс!AC$16:AC$95,[2]Баланс!$A$16:$A$95,$A278,[2]Баланс!$B$16:$B$95,"население")</f>
        <v>149.19800000000001</v>
      </c>
      <c r="AE278" s="84">
        <f>SUMIFS([2]Баланс!AD$16:AD$95,[2]Баланс!$A$16:$A$95,$A278,[2]Баланс!$B$16:$B$95,"население")</f>
        <v>149.19999999999999</v>
      </c>
      <c r="AF278" s="84">
        <f>SUMIFS([2]Баланс!AE$16:AE$95,[2]Баланс!$A$16:$A$95,$A278,[2]Баланс!$B$16:$B$95,"население")</f>
        <v>149.19999999999999</v>
      </c>
      <c r="AG278" s="84">
        <f>SUMIFS([2]Баланс!AF$16:AF$95,[2]Баланс!$A$16:$A$95,$A278,[2]Баланс!$B$16:$B$95,"население")</f>
        <v>149.19999999999999</v>
      </c>
      <c r="AH278" s="84">
        <f>SUMIFS([2]Баланс!AG$16:AG$95,[2]Баланс!$A$16:$A$95,$A278,[2]Баланс!$B$16:$B$95,"население")</f>
        <v>0</v>
      </c>
      <c r="AI278" s="84">
        <f>SUMIFS([2]Баланс!AH$16:AH$95,[2]Баланс!$A$16:$A$95,$A278,[2]Баланс!$B$16:$B$95,"население")</f>
        <v>0</v>
      </c>
      <c r="AJ278" s="84">
        <f>SUMIFS([2]Баланс!AI$16:AI$95,[2]Баланс!$A$16:$A$95,$A278,[2]Баланс!$B$16:$B$95,"население")</f>
        <v>0</v>
      </c>
      <c r="AK278" s="84">
        <f>SUMIFS([2]Баланс!AJ$16:AJ$95,[2]Баланс!$A$16:$A$95,$A278,[2]Баланс!$B$16:$B$95,"население")</f>
        <v>0</v>
      </c>
      <c r="AL278" s="84">
        <f>SUMIFS([2]Баланс!AK$16:AK$95,[2]Баланс!$A$16:$A$95,$A278,[2]Баланс!$B$16:$B$95,"население")</f>
        <v>0</v>
      </c>
      <c r="AM278" s="84">
        <f>SUMIFS([2]Баланс!AL$16:AL$95,[2]Баланс!$A$16:$A$95,$A278,[2]Баланс!$B$16:$B$95,"население")</f>
        <v>0</v>
      </c>
      <c r="AN278" s="41"/>
      <c r="AO278" s="41"/>
      <c r="AP278" s="41"/>
      <c r="AQ278" s="41"/>
      <c r="AR278" s="41"/>
      <c r="AS278" s="41"/>
      <c r="AT278" s="41"/>
      <c r="AU278" s="41"/>
      <c r="AV278" s="41"/>
      <c r="AW278" s="41"/>
      <c r="AX278" s="31"/>
      <c r="AY278" s="31"/>
      <c r="AZ278" s="31"/>
    </row>
    <row r="279" spans="1:52" ht="15" outlineLevel="1" x14ac:dyDescent="0.25">
      <c r="A279" s="23" t="str">
        <f t="shared" si="46"/>
        <v>2</v>
      </c>
      <c r="B279" s="1" t="s">
        <v>452</v>
      </c>
      <c r="D279" s="1" t="s">
        <v>453</v>
      </c>
      <c r="L279" s="89" t="s">
        <v>454</v>
      </c>
      <c r="M279" s="79" t="s">
        <v>455</v>
      </c>
      <c r="N279" s="90" t="s">
        <v>3</v>
      </c>
      <c r="O279" s="85">
        <v>67.525000000000006</v>
      </c>
      <c r="P279" s="85">
        <f>P278/2</f>
        <v>67.607500000000002</v>
      </c>
      <c r="Q279" s="85">
        <f>Q278/2</f>
        <v>67.607500000000002</v>
      </c>
      <c r="R279" s="38">
        <f>Q279-P279</f>
        <v>0</v>
      </c>
      <c r="S279" s="85">
        <f>S278/2</f>
        <v>74.599999999999994</v>
      </c>
      <c r="T279" s="85">
        <v>74.599999999999994</v>
      </c>
      <c r="U279" s="85">
        <v>74.599999999999994</v>
      </c>
      <c r="V279" s="85">
        <v>74.599999999999994</v>
      </c>
      <c r="W279" s="85">
        <v>74.599999999999994</v>
      </c>
      <c r="X279" s="85">
        <f t="shared" ref="X279:AM279" si="65">X278/2</f>
        <v>0</v>
      </c>
      <c r="Y279" s="85">
        <f t="shared" si="65"/>
        <v>0</v>
      </c>
      <c r="Z279" s="85">
        <f t="shared" si="65"/>
        <v>0</v>
      </c>
      <c r="AA279" s="85">
        <f t="shared" si="65"/>
        <v>0</v>
      </c>
      <c r="AB279" s="85">
        <f t="shared" si="65"/>
        <v>0</v>
      </c>
      <c r="AC279" s="85">
        <f t="shared" si="65"/>
        <v>0</v>
      </c>
      <c r="AD279" s="85">
        <f>AD278/2</f>
        <v>74.599000000000004</v>
      </c>
      <c r="AE279" s="85">
        <v>74.599999999999994</v>
      </c>
      <c r="AF279" s="85">
        <v>74.599999999999994</v>
      </c>
      <c r="AG279" s="85">
        <v>74.599999999999994</v>
      </c>
      <c r="AH279" s="85">
        <f t="shared" si="65"/>
        <v>0</v>
      </c>
      <c r="AI279" s="85">
        <f t="shared" si="65"/>
        <v>0</v>
      </c>
      <c r="AJ279" s="85">
        <f t="shared" si="65"/>
        <v>0</v>
      </c>
      <c r="AK279" s="85">
        <f t="shared" si="65"/>
        <v>0</v>
      </c>
      <c r="AL279" s="85">
        <f t="shared" si="65"/>
        <v>0</v>
      </c>
      <c r="AM279" s="85">
        <f t="shared" si="65"/>
        <v>0</v>
      </c>
      <c r="AN279" s="39"/>
      <c r="AO279" s="39"/>
      <c r="AP279" s="39"/>
      <c r="AQ279" s="39"/>
      <c r="AR279" s="39"/>
      <c r="AS279" s="39"/>
      <c r="AT279" s="39"/>
      <c r="AU279" s="39"/>
      <c r="AV279" s="39"/>
      <c r="AW279" s="39"/>
      <c r="AX279" s="31"/>
      <c r="AY279" s="31"/>
      <c r="AZ279" s="31"/>
    </row>
    <row r="280" spans="1:52" ht="15" outlineLevel="1" x14ac:dyDescent="0.25">
      <c r="A280" s="23" t="str">
        <f t="shared" si="46"/>
        <v>2</v>
      </c>
      <c r="B280" s="1" t="s">
        <v>456</v>
      </c>
      <c r="D280" s="1" t="s">
        <v>457</v>
      </c>
      <c r="L280" s="89" t="s">
        <v>458</v>
      </c>
      <c r="M280" s="79" t="s">
        <v>459</v>
      </c>
      <c r="N280" s="90" t="s">
        <v>430</v>
      </c>
      <c r="O280" s="86">
        <f>O272</f>
        <v>38.516217094572632</v>
      </c>
      <c r="P280" s="86">
        <f>IF(P278=0,0,P272*IF(plat_nds="да",1.2,1) )</f>
        <v>43.616946118940206</v>
      </c>
      <c r="Q280" s="86">
        <f>IF(Q278=0,0,Q272*IF(plat_nds="да",1.2,1) )</f>
        <v>38.435154963726347</v>
      </c>
      <c r="R280" s="45">
        <f>Q280-P280</f>
        <v>-5.1817911552138582</v>
      </c>
      <c r="S280" s="86">
        <v>38.520000000000003</v>
      </c>
      <c r="T280" s="86">
        <f>S282</f>
        <v>40.39</v>
      </c>
      <c r="U280" s="86">
        <v>111.84</v>
      </c>
      <c r="V280" s="86">
        <v>111.84</v>
      </c>
      <c r="W280" s="86">
        <v>111.84</v>
      </c>
      <c r="X280" s="86">
        <f t="shared" ref="X280:AM280" si="66">IF(X278=0,0,X272*IF(plat_nds="да",1.2,1) )</f>
        <v>0</v>
      </c>
      <c r="Y280" s="86">
        <f t="shared" si="66"/>
        <v>0</v>
      </c>
      <c r="Z280" s="86">
        <f t="shared" si="66"/>
        <v>0</v>
      </c>
      <c r="AA280" s="86">
        <f t="shared" si="66"/>
        <v>0</v>
      </c>
      <c r="AB280" s="86">
        <f t="shared" si="66"/>
        <v>0</v>
      </c>
      <c r="AC280" s="86">
        <f t="shared" si="66"/>
        <v>0</v>
      </c>
      <c r="AD280" s="86">
        <v>40.39</v>
      </c>
      <c r="AE280" s="86">
        <v>45.264408666900003</v>
      </c>
      <c r="AF280" s="86">
        <v>42.59</v>
      </c>
      <c r="AG280" s="86">
        <v>47.512798675900001</v>
      </c>
      <c r="AH280" s="86">
        <f t="shared" si="66"/>
        <v>0</v>
      </c>
      <c r="AI280" s="86">
        <f t="shared" si="66"/>
        <v>0</v>
      </c>
      <c r="AJ280" s="86">
        <f t="shared" si="66"/>
        <v>0</v>
      </c>
      <c r="AK280" s="86">
        <f t="shared" si="66"/>
        <v>0</v>
      </c>
      <c r="AL280" s="86">
        <f t="shared" si="66"/>
        <v>0</v>
      </c>
      <c r="AM280" s="86">
        <f t="shared" si="66"/>
        <v>0</v>
      </c>
      <c r="AN280" s="39"/>
      <c r="AO280" s="39"/>
      <c r="AP280" s="39"/>
      <c r="AQ280" s="39"/>
      <c r="AR280" s="39"/>
      <c r="AS280" s="39"/>
      <c r="AT280" s="39"/>
      <c r="AU280" s="39"/>
      <c r="AV280" s="39"/>
      <c r="AW280" s="39"/>
      <c r="AX280" s="31"/>
      <c r="AY280" s="31"/>
      <c r="AZ280" s="31"/>
    </row>
    <row r="281" spans="1:52" ht="15" outlineLevel="1" x14ac:dyDescent="0.25">
      <c r="A281" s="23" t="str">
        <f t="shared" ref="A281:A282" si="67">A280</f>
        <v>2</v>
      </c>
      <c r="B281" s="1" t="s">
        <v>460</v>
      </c>
      <c r="D281" s="1" t="s">
        <v>461</v>
      </c>
      <c r="L281" s="89" t="s">
        <v>462</v>
      </c>
      <c r="M281" s="79" t="s">
        <v>463</v>
      </c>
      <c r="N281" s="90" t="s">
        <v>3</v>
      </c>
      <c r="O281" s="87">
        <f>O278-O279</f>
        <v>67.525000000000006</v>
      </c>
      <c r="P281" s="87">
        <f>P278-P279</f>
        <v>67.607500000000002</v>
      </c>
      <c r="Q281" s="87">
        <f>Q278-Q279</f>
        <v>67.607500000000002</v>
      </c>
      <c r="R281" s="38">
        <f>Q281-P281</f>
        <v>0</v>
      </c>
      <c r="S281" s="87">
        <f t="shared" ref="S281:AM281" si="68">S278-S279</f>
        <v>74.599999999999994</v>
      </c>
      <c r="T281" s="87">
        <f t="shared" si="68"/>
        <v>74.599999999999994</v>
      </c>
      <c r="U281" s="87">
        <f t="shared" si="68"/>
        <v>74.599999999999994</v>
      </c>
      <c r="V281" s="87">
        <f t="shared" si="68"/>
        <v>74.599999999999994</v>
      </c>
      <c r="W281" s="87">
        <f t="shared" si="68"/>
        <v>74.599999999999994</v>
      </c>
      <c r="X281" s="87">
        <f t="shared" si="68"/>
        <v>0</v>
      </c>
      <c r="Y281" s="87">
        <f t="shared" si="68"/>
        <v>0</v>
      </c>
      <c r="Z281" s="87">
        <f t="shared" si="68"/>
        <v>0</v>
      </c>
      <c r="AA281" s="87">
        <f t="shared" si="68"/>
        <v>0</v>
      </c>
      <c r="AB281" s="87">
        <f t="shared" si="68"/>
        <v>0</v>
      </c>
      <c r="AC281" s="87">
        <f t="shared" si="68"/>
        <v>0</v>
      </c>
      <c r="AD281" s="87">
        <f t="shared" si="68"/>
        <v>74.599000000000004</v>
      </c>
      <c r="AE281" s="87">
        <f t="shared" si="68"/>
        <v>74.599999999999994</v>
      </c>
      <c r="AF281" s="87">
        <f t="shared" si="68"/>
        <v>74.599999999999994</v>
      </c>
      <c r="AG281" s="87">
        <f t="shared" si="68"/>
        <v>74.599999999999994</v>
      </c>
      <c r="AH281" s="87">
        <f t="shared" si="68"/>
        <v>0</v>
      </c>
      <c r="AI281" s="87">
        <f t="shared" si="68"/>
        <v>0</v>
      </c>
      <c r="AJ281" s="87">
        <f t="shared" si="68"/>
        <v>0</v>
      </c>
      <c r="AK281" s="87">
        <f t="shared" si="68"/>
        <v>0</v>
      </c>
      <c r="AL281" s="87">
        <f t="shared" si="68"/>
        <v>0</v>
      </c>
      <c r="AM281" s="87">
        <f t="shared" si="68"/>
        <v>0</v>
      </c>
      <c r="AN281" s="39"/>
      <c r="AO281" s="39"/>
      <c r="AP281" s="39"/>
      <c r="AQ281" s="39"/>
      <c r="AR281" s="39"/>
      <c r="AS281" s="39"/>
      <c r="AT281" s="39"/>
      <c r="AU281" s="39"/>
      <c r="AV281" s="39"/>
      <c r="AW281" s="39"/>
      <c r="AX281" s="31"/>
      <c r="AY281" s="31"/>
      <c r="AZ281" s="31"/>
    </row>
    <row r="282" spans="1:52" ht="15" outlineLevel="1" x14ac:dyDescent="0.25">
      <c r="A282" s="23" t="str">
        <f t="shared" si="67"/>
        <v>2</v>
      </c>
      <c r="B282" s="1" t="s">
        <v>464</v>
      </c>
      <c r="D282" s="1" t="s">
        <v>465</v>
      </c>
      <c r="L282" s="89" t="s">
        <v>466</v>
      </c>
      <c r="M282" s="79" t="s">
        <v>467</v>
      </c>
      <c r="N282" s="90" t="s">
        <v>430</v>
      </c>
      <c r="O282" s="86">
        <f>O274</f>
        <v>38.516217094572632</v>
      </c>
      <c r="P282" s="86">
        <f>IF(P278=0,0,P274*IF(plat_nds="да",1.2,1) )</f>
        <v>43.616946118940206</v>
      </c>
      <c r="Q282" s="86">
        <f>IF(Q278=0,0,Q274*IF(plat_nds="да",1.2,1) )</f>
        <v>38.435154963726347</v>
      </c>
      <c r="R282" s="45">
        <f>Q282-P282</f>
        <v>-5.1817911552138582</v>
      </c>
      <c r="S282" s="86">
        <v>40.39</v>
      </c>
      <c r="T282" s="86">
        <v>45.85</v>
      </c>
      <c r="U282" s="86"/>
      <c r="V282" s="86"/>
      <c r="W282" s="86"/>
      <c r="X282" s="86"/>
      <c r="Y282" s="86"/>
      <c r="Z282" s="86"/>
      <c r="AA282" s="86"/>
      <c r="AB282" s="86"/>
      <c r="AC282" s="86"/>
      <c r="AD282" s="86">
        <f>AD274</f>
        <v>45.315082959361881</v>
      </c>
      <c r="AE282" s="86">
        <v>42.59</v>
      </c>
      <c r="AF282" s="86">
        <v>47.512798675900001</v>
      </c>
      <c r="AG282" s="86">
        <v>44.91</v>
      </c>
      <c r="AH282" s="86">
        <f t="shared" ref="AH282:AM282" si="69">IF(AH278=0,0,AH274*IF(plat_nds="да",1.2,1) )</f>
        <v>0</v>
      </c>
      <c r="AI282" s="86">
        <f t="shared" si="69"/>
        <v>0</v>
      </c>
      <c r="AJ282" s="86">
        <f t="shared" si="69"/>
        <v>0</v>
      </c>
      <c r="AK282" s="86">
        <f t="shared" si="69"/>
        <v>0</v>
      </c>
      <c r="AL282" s="86">
        <f t="shared" si="69"/>
        <v>0</v>
      </c>
      <c r="AM282" s="86">
        <f t="shared" si="69"/>
        <v>0</v>
      </c>
      <c r="AN282" s="39"/>
      <c r="AO282" s="39"/>
      <c r="AP282" s="39"/>
      <c r="AQ282" s="39"/>
      <c r="AR282" s="39"/>
      <c r="AS282" s="39"/>
      <c r="AT282" s="39"/>
      <c r="AU282" s="39"/>
      <c r="AV282" s="39"/>
      <c r="AW282" s="39"/>
      <c r="AX282" s="31"/>
      <c r="AY282" s="31"/>
      <c r="AZ282" s="31"/>
    </row>
    <row r="284" spans="1:52" ht="15" customHeight="1" x14ac:dyDescent="0.25">
      <c r="L284" s="91" t="s">
        <v>474</v>
      </c>
      <c r="M284" s="91"/>
      <c r="N284" s="91"/>
      <c r="O284" s="91"/>
      <c r="P284" s="91"/>
      <c r="Q284" s="91"/>
      <c r="R284" s="91"/>
      <c r="S284" s="91"/>
      <c r="T284" s="91"/>
      <c r="U284" s="91"/>
      <c r="V284" s="91"/>
      <c r="W284" s="91"/>
      <c r="X284" s="91"/>
      <c r="Y284" s="91"/>
      <c r="Z284" s="91"/>
      <c r="AA284" s="91"/>
      <c r="AB284" s="91"/>
      <c r="AC284" s="91"/>
      <c r="AD284" s="91"/>
      <c r="AE284" s="91"/>
      <c r="AF284" s="91"/>
      <c r="AG284" s="91"/>
      <c r="AH284" s="91"/>
      <c r="AI284" s="91"/>
      <c r="AJ284" s="91"/>
      <c r="AK284" s="91"/>
      <c r="AL284" s="91"/>
      <c r="AM284" s="91"/>
      <c r="AN284" s="91"/>
      <c r="AO284" s="91"/>
      <c r="AP284" s="91"/>
      <c r="AQ284" s="91"/>
      <c r="AR284" s="91"/>
      <c r="AS284" s="91"/>
      <c r="AT284" s="91"/>
      <c r="AU284" s="91"/>
      <c r="AV284" s="91"/>
      <c r="AW284" s="91"/>
      <c r="AX284" s="91"/>
      <c r="AY284" s="91"/>
      <c r="AZ284" s="91"/>
    </row>
    <row r="285" spans="1:52" ht="15" customHeight="1" x14ac:dyDescent="0.25">
      <c r="K285" s="63"/>
      <c r="L285" s="92"/>
      <c r="M285" s="93"/>
      <c r="N285" s="93"/>
      <c r="O285" s="93"/>
      <c r="P285" s="93"/>
      <c r="Q285" s="93"/>
      <c r="R285" s="93"/>
      <c r="S285" s="93"/>
      <c r="T285" s="93"/>
      <c r="U285" s="93"/>
      <c r="V285" s="93"/>
      <c r="W285" s="93"/>
      <c r="X285" s="93"/>
      <c r="Y285" s="93"/>
      <c r="Z285" s="93"/>
      <c r="AA285" s="93"/>
      <c r="AB285" s="93"/>
      <c r="AC285" s="93"/>
      <c r="AD285" s="93"/>
      <c r="AE285" s="93"/>
      <c r="AF285" s="93"/>
      <c r="AG285" s="93"/>
      <c r="AH285" s="93"/>
      <c r="AI285" s="93"/>
      <c r="AJ285" s="93"/>
      <c r="AK285" s="93"/>
      <c r="AL285" s="93"/>
      <c r="AM285" s="93"/>
      <c r="AN285" s="93"/>
      <c r="AO285" s="93"/>
      <c r="AP285" s="93"/>
      <c r="AQ285" s="93"/>
      <c r="AR285" s="93"/>
      <c r="AS285" s="93"/>
      <c r="AT285" s="93"/>
      <c r="AU285" s="93"/>
      <c r="AV285" s="93"/>
      <c r="AW285" s="93"/>
      <c r="AX285" s="93"/>
      <c r="AY285" s="93"/>
      <c r="AZ285" s="93"/>
    </row>
    <row r="286" spans="1:52" ht="15" customHeight="1" x14ac:dyDescent="0.25">
      <c r="L286" s="94" t="s">
        <v>475</v>
      </c>
      <c r="M286" s="95"/>
      <c r="N286" s="96"/>
      <c r="O286" s="96"/>
      <c r="P286" s="96"/>
      <c r="Q286" s="96"/>
      <c r="R286" s="96"/>
      <c r="S286" s="96"/>
      <c r="T286" s="96"/>
      <c r="U286" s="96"/>
      <c r="V286" s="96"/>
      <c r="W286" s="96"/>
      <c r="X286" s="96"/>
      <c r="Y286" s="96"/>
      <c r="Z286" s="96"/>
      <c r="AA286" s="96"/>
      <c r="AB286" s="96"/>
      <c r="AC286" s="96"/>
      <c r="AD286" s="96"/>
      <c r="AE286" s="96"/>
      <c r="AF286" s="96"/>
      <c r="AG286" s="96"/>
      <c r="AH286" s="96"/>
      <c r="AI286" s="96"/>
      <c r="AJ286" s="96"/>
      <c r="AK286" s="96"/>
      <c r="AL286" s="96"/>
      <c r="AM286" s="96"/>
      <c r="AN286" s="96"/>
      <c r="AO286" s="96"/>
      <c r="AP286" s="96"/>
      <c r="AQ286" s="96"/>
      <c r="AR286" s="96"/>
      <c r="AS286" s="96"/>
      <c r="AT286" s="96"/>
      <c r="AU286" s="96"/>
      <c r="AV286" s="96"/>
      <c r="AW286" s="96"/>
      <c r="AX286" s="96"/>
      <c r="AY286" s="96"/>
      <c r="AZ286" s="97"/>
    </row>
  </sheetData>
  <mergeCells count="10">
    <mergeCell ref="L285:AZ285"/>
    <mergeCell ref="L286:M286"/>
    <mergeCell ref="AX14:AX15"/>
    <mergeCell ref="AY14:AY15"/>
    <mergeCell ref="AZ14:AZ15"/>
    <mergeCell ref="AN15:AW15"/>
    <mergeCell ref="L284:AZ284"/>
    <mergeCell ref="L14:L15"/>
    <mergeCell ref="M14:M15"/>
    <mergeCell ref="N14:N15"/>
  </mergeCells>
  <dataValidations count="2">
    <dataValidation type="decimal" allowBlank="1" showErrorMessage="1" errorTitle="Ошибка" error="Допускается ввод только действительных чисел!" sqref="O249:Q264 O228:Q228 S279:AM282 S239:AM241 O239:Q241 O231:Q231 O233:Q237 S233:AM237 S215:AM216 O215:Q216 S231:AM231 S228:AM228 O279:Q282 S271:AM276 S249:AM264 O268:Q269 S268:AM269 O271:Q276 S201:AN206 O201:Q206 O66:Q74 S66:AN74 S189:S198 S160 S172:S175 S162 S164:AM170 T199 S153 O153:Q153 S187 O179:Q185 O187:Q187 O189:Q198 T160:AM162 O160:Q160 O172:Q175 S156:AM158 O156:Q158 O164:Q170 O162:Q162 AD199:AE199 T172:AM176 T187:AM198 S179:AM185 S147:AM150 S25 S37:S40 S27 S29:AM35 T64 O139:Q144 S136:AM137 O136:Q137 S117:AM132 S18 O18:Q18 S52 O44:Q50 S139:AM144 O52:Q52 O54:Q63 T25:AM27 O25:Q25 O37:Q40 S21:AM23 O21:Q23 O29:Q35 O27:Q27 S54:S63 AD64:AE64 S96:AM96 S99:AM99 T37:AM41 T52:AM63 O83:Q84 S83:AM84 S101:AM105 O101:Q105 O99:Q99 O107:Q109 S107:AM109 O147:Q150 O96:Q96 S44:AM50 O117:Q132" xr:uid="{C98C16B2-210B-441C-96E2-0F9F2C2E61F9}">
      <formula1>-9.99999999999999E+23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AX208:AZ282 AX152:AZ206 AX17:AZ74 AX76:AZ150" xr:uid="{B1E8C92D-8B41-47BD-9D58-B3CD5F67A75A}">
      <formula1>900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 ВО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2024-10-28T14:13:32Z</dcterms:modified>
</cp:coreProperties>
</file>