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.Org_buh\Жуйков Д.А\Тарифы 2024 на сайт\"/>
    </mc:Choice>
  </mc:AlternateContent>
  <xr:revisionPtr revIDLastSave="0" documentId="13_ncr:1_{F4DB2A27-70D1-433B-98F2-E6A09E93E8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рифы для населения 23-24" sheetId="1" r:id="rId1"/>
  </sheets>
  <externalReferences>
    <externalReference r:id="rId2"/>
    <externalReference r:id="rId3"/>
  </externalReferences>
  <definedNames>
    <definedName name="_xlnm._FilterDatabase" localSheetId="0" hidden="1">'тарифы для населения 23-24'!$A$1:$A$9</definedName>
    <definedName name="ed_izm">[1]Справочники!$F$17:$F$33</definedName>
    <definedName name="vid_top">[1]Справочники!$E$17:$E$33</definedName>
    <definedName name="Z_02399E97_D5BD_4D0B_9E40_086347F9FBC6_.wvu.FilterData" localSheetId="0" hidden="1">'тарифы для населения 23-24'!$A$1:$A$9</definedName>
    <definedName name="Z_024A0B8E_A2BC_4E03_B5AA_58E812300330_.wvu.Cols" localSheetId="0" hidden="1">'тарифы для населения 23-24'!#REF!,'тарифы для населения 23-24'!$D:$E,'тарифы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024A0B8E_A2BC_4E03_B5AA_58E812300330_.wvu.FilterData" localSheetId="0" hidden="1">'тарифы для населения 23-24'!$A$1:$A$9</definedName>
    <definedName name="Z_07CD5419_3947_4C7E_894B_3B1BF20B1399_.wvu.FilterData" localSheetId="0" hidden="1">'тарифы для населения 23-24'!$A$1:$A$9</definedName>
    <definedName name="Z_0C7EC590_4ADE_41AA_8A92_DD847F760E0D_.wvu.FilterData" localSheetId="0" hidden="1">'тарифы для населения 23-24'!$A$1:$A$9</definedName>
    <definedName name="Z_0E2D47B2_CD28_4C83_95A1_6FB30CFD0061_.wvu.FilterData" localSheetId="0" hidden="1">'тарифы для населения 23-24'!$A$1:$A$9</definedName>
    <definedName name="Z_0F4C5361_9299_48E5_94FF_1E14D7BB699E_.wvu.FilterData" localSheetId="0" hidden="1">'тарифы для населения 23-24'!$A$1:$A$9</definedName>
    <definedName name="Z_10A6A110_D9C9_4D85_8A0E_D9C8AC927C45_.wvu.FilterData" localSheetId="0" hidden="1">'тарифы для населения 23-24'!$A$1:$A$9</definedName>
    <definedName name="Z_10C4E6B0_5000_455A_AA6C_453CAAD574AC_.wvu.Cols" localSheetId="0" hidden="1">'тарифы для населения 23-24'!#REF!,'тарифы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10C4E6B0_5000_455A_AA6C_453CAAD574AC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23-24'!$68:$69,'тарифы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23-24'!$532:$532,'тарифы для населения 23-24'!$535:$535,'тарифы для населения 23-24'!#REF!,'тарифы для населения 23-24'!$542:$544,'тарифы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23-24'!$614:$616,'тарифы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23-24'!$954:$957,'тарифы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12A4A815_5F6A_4FDD_97CD_6E05179330CE_.wvu.FilterData" localSheetId="0" hidden="1">'тарифы для населения 23-24'!$A$1:$A$9</definedName>
    <definedName name="Z_14C2DECE_1637_4598_B22A_C5FC834EEC11_.wvu.FilterData" localSheetId="0" hidden="1">'тарифы для населения 23-24'!$A$1:$A$9</definedName>
    <definedName name="Z_1979A2DA_5957_4B97_91A0_C8C110F3E906_.wvu.FilterData" localSheetId="0" hidden="1">'тарифы для населения 23-24'!$A$1:$A$9</definedName>
    <definedName name="Z_1CDC97A6_9252_4374_9B51_C5F020E203D9_.wvu.Col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1CDC97A6_9252_4374_9B51_C5F020E203D9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23-24'!$786:$786,'тарифы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1CE691A3_9AA5_47AC_ADEC_31A15D095A5F_.wvu.FilterData" localSheetId="0" hidden="1">'тарифы для населения 23-24'!$A$1:$A$9</definedName>
    <definedName name="Z_1D27EA10_42B2_4210_9EEA_BF459840BBA3_.wvu.FilterData" localSheetId="0" hidden="1">'тарифы для населения 23-24'!$A$1:$A$9</definedName>
    <definedName name="Z_1EB72597_0E63_4F1E_8FFE_138E6FF4739E_.wvu.FilterData" localSheetId="0" hidden="1">'тарифы для населения 23-24'!$A$1:$A$9</definedName>
    <definedName name="Z_2078D76A_DF86_42B2_9961_B0B2554F04DD_.wvu.Cols" localSheetId="0" hidden="1">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2078D76A_DF86_42B2_9961_B0B2554F04DD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23-24'!$68:$69,'тарифы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23-24'!$532:$532,'тарифы для населения 23-24'!$535:$535,'тарифы для населения 23-24'!#REF!,'тарифы для населения 23-24'!$542:$544,'тарифы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23-24'!$614:$616,'тарифы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23-24'!$954:$957,'тарифы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2116BA6F_9DC8_4D60_97B4_ECB32FB87BB2_.wvu.FilterData" localSheetId="0" hidden="1">'тарифы для населения 23-24'!$A$1:$A$9</definedName>
    <definedName name="Z_23465F32_1759_4178_9B86_6019EB797A0F_.wvu.FilterData" localSheetId="0" hidden="1">'тарифы для населения 23-24'!$A$1:$A$9</definedName>
    <definedName name="Z_24974F04_C5DE_4893_BDE0_0083923B3B87_.wvu.FilterData" localSheetId="0" hidden="1">'тарифы для населения 23-24'!$A$1:$A$9</definedName>
    <definedName name="Z_24C4BAD8_4CB1_49A8_9E81_F97297614EB2_.wvu.FilterData" localSheetId="0" hidden="1">'тарифы для населения 23-24'!$A$1:$A$9</definedName>
    <definedName name="Z_25BCB503_CCB6_451E_8907_0F4BDA7B3FF5_.wvu.FilterData" localSheetId="0" hidden="1">'тарифы для населения 23-24'!$A$1:$A$9</definedName>
    <definedName name="Z_25E6A93F_2004_4B59_B34B_240EB52F003B_.wvu.Col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25E6A93F_2004_4B59_B34B_240EB52F003B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23-24'!$786:$786,'тарифы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2C5E0087_F8A0_48CC_B1C3_96F13E8634FC_.wvu.FilterData" localSheetId="0" hidden="1">'тарифы для населения 23-24'!$A$1:$A$9</definedName>
    <definedName name="Z_2D65E2D2_2371_49A4_8B69_5F1B686550EC_.wvu.FilterData" localSheetId="0" hidden="1">'тарифы для населения 23-24'!$A$1:$A$9</definedName>
    <definedName name="Z_2EB319B6_EA78_44CA_8FBA_8BA0E0BCEE44_.wvu.FilterData" localSheetId="0" hidden="1">'тарифы для населения 23-24'!$A$1:$A$9</definedName>
    <definedName name="Z_30FE6139_3248_42F3_8FAE_6EFF2451B489_.wvu.FilterData" localSheetId="0" hidden="1">'тарифы для населения 23-24'!$A$1:$A$9</definedName>
    <definedName name="Z_32823ED5_CE3B_4425_B0CF_BBCE4A5A1081_.wvu.FilterData" localSheetId="0" hidden="1">'тарифы для населения 23-24'!$A$1:$A$9</definedName>
    <definedName name="Z_337769D9_FE2C_4D0B_8C08_714583E4B1F5_.wvu.FilterData" localSheetId="0" hidden="1">'тарифы для населения 23-24'!$A$1:$A$9</definedName>
    <definedName name="Z_3489F121_172B_45E8_BB09_19E3524A655C_.wvu.FilterData" localSheetId="0" hidden="1">'тарифы для населения 23-24'!$A$1:$A$9</definedName>
    <definedName name="Z_3573452A_B6A7_4F40_8C01_4285262B9F18_.wvu.FilterData" localSheetId="0" hidden="1">'тарифы для населения 23-24'!$A$1:$A$9</definedName>
    <definedName name="Z_36A2C37C_FEC6_4E0E_AD46_AFA46320509D_.wvu.FilterData" localSheetId="0" hidden="1">'тарифы для населения 23-24'!$A$1:$A$9</definedName>
    <definedName name="Z_36C13B71_226C_4F01_9683_FF2ED3C4AF09_.wvu.Cols" localSheetId="0" hidden="1">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36C13B71_226C_4F01_9683_FF2ED3C4AF09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23-24'!$68:$69,'тарифы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23-24'!$532:$532,'тарифы для населения 23-24'!$535:$535,'тарифы для населения 23-24'!#REF!,'тарифы для населения 23-24'!$542:$544,'тарифы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23-24'!$614:$616,'тарифы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38F433CE_29DE_4AFE_8B48_3A631AFD1833_.wvu.FilterData" localSheetId="0" hidden="1">'тарифы для населения 23-24'!$A$1:$A$9</definedName>
    <definedName name="Z_39BF0EBF_86B7_4FF9_808E_8B6F39B92FF0_.wvu.FilterData" localSheetId="0" hidden="1">'тарифы для населения 23-24'!$A$1:$A$9</definedName>
    <definedName name="Z_3AC15AFA_B736_4750_8F3A_FFD8E875FFF8_.wvu.FilterData" localSheetId="0" hidden="1">'тарифы для населения 23-24'!$A$1:$A$9</definedName>
    <definedName name="Z_3B54DC05_3D88_47CE_958F_30906EEB5999_.wvu.FilterData" localSheetId="0" hidden="1">'тарифы для населения 23-24'!$A$1:$A$9</definedName>
    <definedName name="Z_3BB4216A_C3B2_4A45_932A_11268A1820DB_.wvu.FilterData" localSheetId="0" hidden="1">'тарифы для населения 23-24'!$A$1:$A$9</definedName>
    <definedName name="Z_3C0D0F9B_DD5F_4D8C_AA8A_E29030887743_.wvu.FilterData" localSheetId="0" hidden="1">'тарифы для населения 23-24'!$A$1:$A$9</definedName>
    <definedName name="Z_3D3DA65D_0D5E_4853_B80F_3955E6CCE354_.wvu.FilterData" localSheetId="0" hidden="1">'тарифы для населения 23-24'!$A$1:$A$9</definedName>
    <definedName name="Z_3F961FAE_E4CB_4E91_A3FC_8EFE41FC5C46_.wvu.FilterData" localSheetId="0" hidden="1">'тарифы для населения 23-24'!$A$1:$A$9</definedName>
    <definedName name="Z_437BE966_DD96_43C8_AC74_AAB883D137E1_.wvu.FilterData" localSheetId="0" hidden="1">'тарифы для населения 23-24'!$A$1:$A$9</definedName>
    <definedName name="Z_43ADE563_0428_4E87_ADBA_2D5854C6FDDD_.wvu.FilterData" localSheetId="0" hidden="1">'тарифы для населения 23-24'!$A$1:$A$9</definedName>
    <definedName name="Z_468AFFE6_32BA_4723_B9D1_DB76CB910B3E_.wvu.FilterData" localSheetId="0" hidden="1">'тарифы для населения 23-24'!$A$1:$A$9</definedName>
    <definedName name="Z_471A4334_EF4F_45E4_82E7_8DCD8F6731C4_.wvu.FilterData" localSheetId="0" hidden="1">'тарифы для населения 23-24'!$A$1:$A$9</definedName>
    <definedName name="Z_49B2B78E_08B3_413D_94C9_48E5BAF1BB83_.wvu.Cols" localSheetId="0" hidden="1">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49B2B78E_08B3_413D_94C9_48E5BAF1BB83_.wvu.FilterData" localSheetId="0" hidden="1">'тарифы для населения 23-24'!$A$1:$A$9</definedName>
    <definedName name="Z_4A9F7069_CF40_4C89_B37E_FF89FD9CB052_.wvu.FilterData" localSheetId="0" hidden="1">'тарифы для населения 23-24'!$A$1:$A$9</definedName>
    <definedName name="Z_4BC52BA4_7A58_4EFD_9155_D61C2242510F_.wvu.FilterData" localSheetId="0" hidden="1">'тарифы для населения 23-24'!$A$1:$A$9</definedName>
    <definedName name="Z_4C160AAB_E2AA_40DD_9187_7A1C969B34E2_.wvu.FilterData" localSheetId="0" hidden="1">'тарифы для населения 23-24'!$A$1:$A$9</definedName>
    <definedName name="Z_4C8802A0_A8E0_4DC8_A454_CCA2A8917FB6_.wvu.FilterData" localSheetId="0" hidden="1">'тарифы для населения 23-24'!$A$1:$A$9</definedName>
    <definedName name="Z_4F98B9AF_348E_4B3A_AAD6_1983B7747FBC_.wvu.FilterData" localSheetId="0" hidden="1">'тарифы для населения 23-24'!$A$1:$A$9</definedName>
    <definedName name="Z_4FC345FF_F771_48F6_AD60_76A8DCCB40B1_.wvu.FilterData" localSheetId="0" hidden="1">'тарифы для населения 23-24'!$A$1:$A$9</definedName>
    <definedName name="Z_51323CEA_8005_419E_9B8C_ABAF5364ADAD_.wvu.FilterData" localSheetId="0" hidden="1">'тарифы для населения 23-24'!$A$1:$A$9</definedName>
    <definedName name="Z_521654AB_BF0D_4177_BAA5_D9AFF5086565_.wvu.FilterData" localSheetId="0" hidden="1">'тарифы для населения 23-24'!$A$1:$A$9</definedName>
    <definedName name="Z_5298C535_E8C2_4BFD_A02D_333DF09A42B0_.wvu.FilterData" localSheetId="0" hidden="1">'тарифы для населения 23-24'!$A$1:$A$9</definedName>
    <definedName name="Z_532161BF_E56B_48F9_91F8_F61FDC87A5CA_.wvu.Cols" localSheetId="0" hidden="1">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532161BF_E56B_48F9_91F8_F61FDC87A5CA_.wvu.FilterData" localSheetId="0" hidden="1">'тарифы для населения 23-24'!$A$1:$A$9</definedName>
    <definedName name="Z_54D684D5_5F4A_4484_9A38_26D265A5E24A_.wvu.Cols" localSheetId="0" hidden="1">'тарифы для населения 23-24'!#REF!,'тарифы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54D684D5_5F4A_4484_9A38_26D265A5E24A_.wvu.FilterData" localSheetId="0" hidden="1">'тарифы для населения 23-24'!$A$1:$A$9</definedName>
    <definedName name="Z_54D684D5_5F4A_4484_9A38_26D265A5E24A_.wvu.Rows" localSheetId="0" hidden="1">'тарифы для населения 23-24'!$733:$735</definedName>
    <definedName name="Z_551099A8_5210_4ED1_8661_E197B7DD4F88_.wvu.FilterData" localSheetId="0" hidden="1">'тарифы для населения 23-24'!$A$1:$A$9</definedName>
    <definedName name="Z_57003E4A_09D2_491E_84B4_5518DDAABE75_.wvu.FilterData" localSheetId="0" hidden="1">'тарифы для населения 23-24'!$A$1:$A$9</definedName>
    <definedName name="Z_58978CFD_BA0D_4045_BA1B_A5165CDEE2F9_.wvu.FilterData" localSheetId="0" hidden="1">'тарифы для населения 23-24'!$A$1:$A$9</definedName>
    <definedName name="Z_59380E41_5FBE_4E3A_A1F6_124093498E8F_.wvu.Cols" localSheetId="0" hidden="1">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59380E41_5FBE_4E3A_A1F6_124093498E8F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23-24'!$68:$69,'тарифы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23-24'!$532:$532,'тарифы для населения 23-24'!$535:$535,'тарифы для населения 23-24'!#REF!,'тарифы для населения 23-24'!$542:$544,'тарифы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23-24'!$614:$616,'тарифы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23-24'!$954:$957,'тарифы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59ADDB94_CC95_49A4_820E_F88B0007CB0E_.wvu.FilterData" localSheetId="0" hidden="1">'тарифы для населения 23-24'!$A$1:$A$9</definedName>
    <definedName name="Z_5B241CCB_6364_4944_AEEE_49167A8C0DDC_.wvu.FilterData" localSheetId="0" hidden="1">'тарифы для населения 23-24'!$A$1:$A$9</definedName>
    <definedName name="Z_5B399358_CF75_4874_9C76_E81CDE19575F_.wvu.Cols" localSheetId="0" hidden="1">'тарифы для населения 23-24'!#REF!,'тарифы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5B399358_CF75_4874_9C76_E81CDE19575F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23-24'!$68:$69,'тарифы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23-24'!$532:$532,'тарифы для населения 23-24'!$535:$535,'тарифы для населения 23-24'!#REF!,'тарифы для населения 23-24'!$542:$544,'тарифы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23-24'!$614:$616,'тарифы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23-24'!$954:$957,'тарифы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5B43D0E4_B24C_4F95_839D_7330CDD6B311_.wvu.FilterData" localSheetId="0" hidden="1">'тарифы для населения 23-24'!$A$1:$A$9</definedName>
    <definedName name="Z_5D40BF9E_D362_4C16_9597_39C1D133231A_.wvu.FilterData" localSheetId="0" hidden="1">'тарифы для населения 23-24'!$A$1:$A$9</definedName>
    <definedName name="Z_5DF98EDD_5F7B_4C7D_8228_04DB2438E4CF_.wvu.FilterData" localSheetId="0" hidden="1">'тарифы для населения 23-24'!$A$1:$A$9</definedName>
    <definedName name="Z_5E0335FB_00F3_4AB2_9A8E_7A8AF801FD53_.wvu.FilterData" localSheetId="0" hidden="1">'тарифы для населения 23-24'!$A$1:$A$9</definedName>
    <definedName name="Z_5F2CABD6_78E6_4099_B6B9_0E56A69E15B2_.wvu.FilterData" localSheetId="0" hidden="1">'тарифы для населения 23-24'!$A$1:$A$9</definedName>
    <definedName name="Z_5F6B38A8_F9FF_4847_937C_8F64FC03417B_.wvu.FilterData" localSheetId="0" hidden="1">'тарифы для населения 23-24'!$A$1:$A$9</definedName>
    <definedName name="Z_617FE188_CDED_4183_8E23_1C6D6FCFE6D5_.wvu.FilterData" localSheetId="0" hidden="1">'тарифы для населения 23-24'!$A$1:$A$9</definedName>
    <definedName name="Z_61A122E6_11C1_4C17_B1C9_334C27D1EC0A_.wvu.Cols" localSheetId="0" hidden="1">'тарифы для населения 23-24'!#REF!</definedName>
    <definedName name="Z_62285126_4740_442B_ADC9_FC0143D999AE_.wvu.Cols" localSheetId="0" hidden="1">'тарифы для населения 23-24'!#REF!,'тарифы для населения 23-24'!$D:$E,'тарифы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62285126_4740_442B_ADC9_FC0143D999AE_.wvu.FilterData" localSheetId="0" hidden="1">'тарифы для населения 23-24'!$A$1:$A$9</definedName>
    <definedName name="Z_62285126_4740_442B_ADC9_FC0143D999AE_.wvu.Rows" localSheetId="0" hidden="1">'тарифы для населения 23-24'!$226:$234,'тарифы для населения 23-24'!$241:$249,'тарифы для населения 23-24'!$800:$802</definedName>
    <definedName name="Z_622AC748_31BB_4583_B331_306A86CCF234_.wvu.FilterData" localSheetId="0" hidden="1">'тарифы для населения 23-24'!$A$1:$A$9</definedName>
    <definedName name="Z_63495544_6307_43D0_BA7E_CFD12C909BA5_.wvu.FilterData" localSheetId="0" hidden="1">'тарифы для населения 23-24'!$A$1:$A$9</definedName>
    <definedName name="Z_652BD28B_0C01_4C5F_8FAC_10AE0C8CE0B8_.wvu.FilterData" localSheetId="0" hidden="1">'тарифы для населения 23-24'!$A$1:$A$9</definedName>
    <definedName name="Z_6922B364_0FEF_4D84_BA9E_61A400D5EDEA_.wvu.FilterData" localSheetId="0" hidden="1">'тарифы для населения 23-24'!$A$1:$A$9</definedName>
    <definedName name="Z_6A86306F_8176_49D3_AB3E_0A5AC158EA97_.wvu.FilterData" localSheetId="0" hidden="1">'тарифы для населения 23-24'!$A$1:$A$9</definedName>
    <definedName name="Z_6B1FE0B3_EB7A_4881_A644_F6E91B766B49_.wvu.FilterData" localSheetId="0" hidden="1">'тарифы для населения 23-24'!$A$1:$A$9</definedName>
    <definedName name="Z_6D12A93E_E957_41FF_AB18_A0013332EEE5_.wvu.Cols" localSheetId="0" hidden="1">'тарифы для населения 23-24'!#REF!,'тарифы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6D12A93E_E957_41FF_AB18_A0013332EEE5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23-24'!$68:$69,'тарифы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23-24'!$532:$532,'тарифы для населения 23-24'!$535:$535,'тарифы для населения 23-24'!#REF!,'тарифы для населения 23-24'!$542:$544,'тарифы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23-24'!$614:$616,'тарифы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23-24'!$954:$957,'тарифы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6DD09EE5_8AB9_4650_9217_326F7635A2CE_.wvu.FilterData" localSheetId="0" hidden="1">'тарифы для населения 23-24'!$A$1:$A$9</definedName>
    <definedName name="Z_6E38F46F_2AB3_4219_BC5B_E0208BF46686_.wvu.FilterData" localSheetId="0" hidden="1">'тарифы для населения 23-24'!$A$1:$A$9</definedName>
    <definedName name="Z_6E5B6BA3_43FD_42AB_A6B6_B061C06D0504_.wvu.FilterData" localSheetId="0" hidden="1">'тарифы для населения 23-24'!$A$1:$A$9</definedName>
    <definedName name="Z_706B665D_BE74_47BB_9FA0_041169C05960_.wvu.FilterData" localSheetId="0" hidden="1">'тарифы для населения 23-24'!$A$1:$A$9</definedName>
    <definedName name="Z_755D94D6_417D_4AC8_BA8C_44C4A3E573D6_.wvu.FilterData" localSheetId="0" hidden="1">'тарифы для населения 23-24'!$A$1:$A$9</definedName>
    <definedName name="Z_779E6C44_CC47_4728_8399_6F8B9B0794F4_.wvu.FilterData" localSheetId="0" hidden="1">'тарифы для населения 23-24'!$A$1:$A$9</definedName>
    <definedName name="Z_77B409A5_72CD_4639_978A_EA69D8676FF4_.wvu.FilterData" localSheetId="0" hidden="1">'тарифы для населения 23-24'!$A$1:$A$9</definedName>
    <definedName name="Z_78244497_75E7_4FB3_AC1F_E96242C1B7CF_.wvu.FilterData" localSheetId="0" hidden="1">'тарифы для населения 23-24'!$A$1:$A$9</definedName>
    <definedName name="Z_7897ACA1_1E03_4FA4_8A78_F8E4527D291C_.wvu.Cols" localSheetId="0" hidden="1">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7897ACA1_1E03_4FA4_8A78_F8E4527D291C_.wvu.FilterData" localSheetId="0" hidden="1">'тарифы для населения 23-24'!$A$1:$A$9</definedName>
    <definedName name="Z_7920BE39_44B2_4718_A7BB_4D3B5579116A_.wvu.FilterData" localSheetId="0" hidden="1">'тарифы для населения 23-24'!$A$1:$A$9</definedName>
    <definedName name="Z_7D0EBB11_B806_41B8_8C0A_80567B9E0EC2_.wvu.Cols" localSheetId="0" hidden="1">'тарифы для населения 23-24'!#REF!,'тарифы для населения 23-24'!#REF!</definedName>
    <definedName name="Z_7D0EBB11_B806_41B8_8C0A_80567B9E0EC2_.wvu.Rows" localSheetId="0" hidden="1">'тарифы для населения 23-24'!#REF!,'тарифы для населения 23-24'!#REF!,'тарифы для населения 23-24'!#REF!,'тарифы для населения 23-24'!#REF!</definedName>
    <definedName name="Z_7DA4F2D0_9B92_49AB_9C8E_177CC9C3F45C_.wvu.FilterData" localSheetId="0" hidden="1">'тарифы для населения 23-24'!$A$1:$A$9</definedName>
    <definedName name="Z_7E0089C9_0E68_40BA_B48C_4B87F4C1B3F9_.wvu.FilterData" localSheetId="0" hidden="1">'тарифы для населения 23-24'!$A$1:$A$9</definedName>
    <definedName name="Z_7EDD9883_98A4_4CE5_9897_8A6D97BE0D4E_.wvu.FilterData" localSheetId="0" hidden="1">'тарифы для населения 23-24'!$A$1:$A$9</definedName>
    <definedName name="Z_7FFE207F_E91A_444B_AD19_B81DECFFFD3D_.wvu.FilterData" localSheetId="0" hidden="1">'тарифы для населения 23-24'!$A$1:$A$9</definedName>
    <definedName name="Z_81B6AEE4_3FA5_430D_BB4B_4D171E6DDF72_.wvu.FilterData" localSheetId="0" hidden="1">'тарифы для населения 23-24'!$A$1:$A$9</definedName>
    <definedName name="Z_82637412_DA63_40D8_ABA3_7DB4DBB53053_.wvu.FilterData" localSheetId="0" hidden="1">'тарифы для населения 23-24'!$A$1:$A$9</definedName>
    <definedName name="Z_8579BEA9_3651_4C76_BFC9_BB917A617EC5_.wvu.FilterData" localSheetId="0" hidden="1">'тарифы для населения 23-24'!$A$1:$A$9</definedName>
    <definedName name="Z_86D38272_53C1_4EAA_94AC_ACEDF06FEAB5_.wvu.FilterData" localSheetId="0" hidden="1">'тарифы для населения 23-24'!$A$1:$A$9</definedName>
    <definedName name="Z_88CC553C_2561_45A5_84DA_70254711B7CB_.wvu.FilterData" localSheetId="0" hidden="1">'тарифы для населения 23-24'!$A$1:$A$9</definedName>
    <definedName name="Z_89670D16_F8FA_4FE2_9458_04137FBD3999_.wvu.FilterData" localSheetId="0" hidden="1">'тарифы для населения 23-24'!$A$1:$A$9</definedName>
    <definedName name="Z_89757C25_ED55_4209_8ED9_427528E324BB_.wvu.FilterData" localSheetId="0" hidden="1">'тарифы для населения 23-24'!$A$1:$A$9</definedName>
    <definedName name="Z_8ADBC9D1_CEAB_41F5_BFAA_C09776EF91EA_.wvu.FilterData" localSheetId="0" hidden="1">'тарифы для населения 23-24'!$A$1:$A$9</definedName>
    <definedName name="Z_8E151B00_A2CD_48F5_B1D2_ED06B8C4B5D1_.wvu.FilterData" localSheetId="0" hidden="1">'тарифы для населения 23-24'!$A$1:$A$9</definedName>
    <definedName name="Z_904B3734_3FD0_4D03_97DF_BF768937384C_.wvu.FilterData" localSheetId="0" hidden="1">'тарифы для населения 23-24'!$A$1:$A$9</definedName>
    <definedName name="Z_92B25CFE_F524_42EB_93B5_832A5FA45837_.wvu.Col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92B25CFE_F524_42EB_93B5_832A5FA45837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23-24'!$786:$786,'тарифы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9B9EFEBD_EFA2_4D27_A0DB_ADCCD2E75542_.wvu.FilterData" localSheetId="0" hidden="1">'тарифы для населения 23-24'!$A$1:$A$9</definedName>
    <definedName name="Z_9DB76546_5655_40F2_987B_4CD16B1954AE_.wvu.FilterData" localSheetId="0" hidden="1">'тарифы для населения 23-24'!$A$1:$A$9</definedName>
    <definedName name="Z_9EDCE105_BA07_4733_BB52_FFCF63809A67_.wvu.Col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9EDCE105_BA07_4733_BB52_FFCF63809A67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23-24'!$786:$786,'тарифы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9FF7D882_17D4_4B9F_9F61_459DA1722D77_.wvu.Cols" localSheetId="0" hidden="1">'тарифы для населения 23-24'!#REF!,'тарифы для населения 23-24'!$D:$E,'тарифы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9FF7D882_17D4_4B9F_9F61_459DA1722D77_.wvu.FilterData" localSheetId="0" hidden="1">'тарифы для населения 23-24'!$A$1:$A$9</definedName>
    <definedName name="Z_9FF7D882_17D4_4B9F_9F61_459DA1722D77_.wvu.Rows" localSheetId="0" hidden="1">'тарифы для населения 23-24'!$733:$735</definedName>
    <definedName name="Z_A361DD5E_22A0_4F7E_97CC_5901E3CAE879_.wvu.FilterData" localSheetId="0" hidden="1">'тарифы для населения 23-24'!$A$1:$A$9</definedName>
    <definedName name="Z_A50B1289_0609_4577_8EA8_60E4C299E5AF_.wvu.Cols" localSheetId="0" hidden="1">'тарифы для населения 23-24'!#REF!,'тарифы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A50B1289_0609_4577_8EA8_60E4C299E5AF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23-24'!$68:$69,'тарифы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23-24'!$532:$532,'тарифы для населения 23-24'!$535:$535,'тарифы для населения 23-24'!#REF!,'тарифы для населения 23-24'!$542:$544,'тарифы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23-24'!$614:$616,'тарифы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23-24'!$954:$957,'тарифы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A7C47B43_7CD9_4683_B204_0BA1348F430D_.wvu.Cols" localSheetId="0" hidden="1">'тарифы для населения 23-24'!#REF!,'тарифы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A7C47B43_7CD9_4683_B204_0BA1348F430D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23-24'!$68:$69,'тарифы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23-24'!$532:$532,'тарифы для населения 23-24'!$535:$535,'тарифы для населения 23-24'!#REF!,'тарифы для населения 23-24'!$542:$544,'тарифы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23-24'!$614:$616,'тарифы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23-24'!$954:$957,'тарифы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AD9D5885_D4B4_47D2_880A_A8BF2DEAD206_.wvu.FilterData" localSheetId="0" hidden="1">'тарифы для населения 23-24'!$A$1:$A$9</definedName>
    <definedName name="Z_B003ABFB_FE82_48DD_BECD_DCAB400307C2_.wvu.FilterData" localSheetId="0" hidden="1">'тарифы для населения 23-24'!$A$1:$A$9</definedName>
    <definedName name="Z_B1AA6E2B_A680_49AD_A9C8_A1AC95FF3427_.wvu.FilterData" localSheetId="0" hidden="1">'тарифы для населения 23-24'!$A$1:$A$9</definedName>
    <definedName name="Z_B210F0E5_E15A_4158_9863_6314003A1EC1_.wvu.FilterData" localSheetId="0" hidden="1">'тарифы для населения 23-24'!$A$1:$A$9</definedName>
    <definedName name="Z_B31FC102_816D_4BA0_B8AE_396311BC8887_.wvu.FilterData" localSheetId="0" hidden="1">'тарифы для населения 23-24'!$A$1:$A$9</definedName>
    <definedName name="Z_B5C175EE_B461_4F5C_8819_C54CB539755D_.wvu.FilterData" localSheetId="0" hidden="1">'тарифы для населения 23-24'!$A$1:$A$9</definedName>
    <definedName name="Z_B6C89CC4_5857_40DE_8EDF_E2F16BBE338C_.wvu.FilterData" localSheetId="0" hidden="1">'тарифы для населения 23-24'!$A$1:$A$9</definedName>
    <definedName name="Z_B83952F9_7443_4FCD_814E_3C76F58BF6C5_.wvu.Cols" localSheetId="0" hidden="1">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B83952F9_7443_4FCD_814E_3C76F58BF6C5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23-24'!$68:$69,'тарифы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23-24'!$532:$532,'тарифы для населения 23-24'!$535:$535,'тарифы для населения 23-24'!#REF!,'тарифы для населения 23-24'!$542:$544,'тарифы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23-24'!$614:$616,'тарифы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23-24'!$954:$957,'тарифы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B95C5889_CD83_4F79_859E_03FD248CEA7F_.wvu.FilterData" localSheetId="0" hidden="1">'тарифы для населения 23-24'!$A$1:$A$9</definedName>
    <definedName name="Z_BBC0B39D_C7FF_4CDB_B4B0_A25A134AD880_.wvu.FilterData" localSheetId="0" hidden="1">'тарифы для населения 23-24'!$A$1:$A$9</definedName>
    <definedName name="Z_BCF82D19_F504_4FA2_8122_66751A8CF484_.wvu.FilterData" localSheetId="0" hidden="1">'тарифы для населения 23-24'!$A$1:$A$9</definedName>
    <definedName name="Z_BE58310A_3FB5_41DD_A888_4C344C227D36_.wvu.FilterData" localSheetId="0" hidden="1">'тарифы для населения 23-24'!$A$1:$A$9</definedName>
    <definedName name="Z_C67D1F1C_61D7_4F06_B95E_929BCCE9F3BA_.wvu.Cols" localSheetId="0" hidden="1">'тарифы для населения 23-24'!#REF!,'тарифы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C67D1F1C_61D7_4F06_B95E_929BCCE9F3BA_.wvu.FilterData" localSheetId="0" hidden="1">'тарифы для населения 23-24'!$A$1:$A$9</definedName>
    <definedName name="Z_C67D1F1C_61D7_4F06_B95E_929BCCE9F3BA_.wvu.Rows" localSheetId="0" hidden="1">'тарифы для населения 23-24'!$226:$234,'тарифы для населения 23-24'!$241:$249,'тарифы для населения 23-24'!$269:$272,'тарифы для населения 23-24'!$290:$301,'тарифы для населения 23-24'!#REF!,'тарифы для населения 23-24'!$1005:$1007</definedName>
    <definedName name="Z_CABC0CFD_5E92_4458_B0AD_5F3C9CB0F5D0_.wvu.FilterData" localSheetId="0" hidden="1">'тарифы для населения 23-24'!$A$1:$A$9</definedName>
    <definedName name="Z_CEA7284C_D234_499C_B426_789907BFB3CB_.wvu.FilterData" localSheetId="0" hidden="1">'тарифы для населения 23-24'!$A$1:$A$9</definedName>
    <definedName name="Z_D0ED24CF_F7FD_4BE5_BC8A_42DC14B8A597_.wvu.FilterData" localSheetId="0" hidden="1">'тарифы для населения 23-24'!$A$1:$A$9</definedName>
    <definedName name="Z_D4E5CCA2_D65B_4E30_851E_474C5B8C63DA_.wvu.Cols" localSheetId="0" hidden="1">'тарифы для населения 23-24'!#REF!,'тарифы для населения 23-24'!#REF!,'тарифы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D4E5CCA2_D65B_4E30_851E_474C5B8C63DA_.wvu.Rows" localSheetId="0" hidden="1">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23-24'!$68:$69,'тарифы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23-24'!$532:$532,'тарифы для населения 23-24'!$535:$535,'тарифы для населения 23-24'!#REF!,'тарифы для населения 23-24'!$542:$544,'тарифы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23-24'!$614:$616,'тарифы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23-24'!$781:$783,'тарифы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23-24'!$836:$836,'тарифы для населения 23-24'!#REF!,'тарифы для населения 23-24'!#REF!,'тарифы для населения 23-24'!#REF!,'тарифы для населения 23-24'!#REF!,'тарифы для населения 23-24'!$954:$957,'тарифы для населения 23-24'!#REF!,'тарифы для населения 23-24'!#REF!,'тарифы для населения 23-24'!#REF!,'тарифы для населения 23-24'!#REF!,'тарифы для населения 23-24'!#REF!,'тарифы для населения 23-24'!#REF!</definedName>
    <definedName name="Z_D643D89C_0266_49F4_8B43_41FE5F2B0B03_.wvu.FilterData" localSheetId="0" hidden="1">'тарифы для населения 23-24'!$A$1:$A$9</definedName>
    <definedName name="Z_D72BC3CD_9A89_4A6E_A858_F082DA9BA46B_.wvu.FilterData" localSheetId="0" hidden="1">'тарифы для населения 23-24'!$A$1:$A$9</definedName>
    <definedName name="Z_D7D6E052_5014_408F_900A_A26FE6D74376_.wvu.FilterData" localSheetId="0" hidden="1">'тарифы для населения 23-24'!$A$1:$A$9</definedName>
    <definedName name="Z_DAD1CC23_95C9_40C4_8DBE_92FFB771E904_.wvu.FilterData" localSheetId="0" hidden="1">'тарифы для населения 23-24'!$A$1:$A$9</definedName>
    <definedName name="Z_DBBDE768_7616_44E9_A6D5_F8746438F96B_.wvu.FilterData" localSheetId="0" hidden="1">'тарифы для населения 23-24'!$A$1:$A$9</definedName>
    <definedName name="Z_DC9301B9_6CEE_4211_BCB9_0980B7C770E3_.wvu.FilterData" localSheetId="0" hidden="1">'тарифы для населения 23-24'!$A$1:$A$9</definedName>
    <definedName name="Z_DD8A0FC4_2A43_4D8C_9767_5788D2825141_.wvu.FilterData" localSheetId="0" hidden="1">'тарифы для населения 23-24'!$A$1:$A$9</definedName>
    <definedName name="Z_DDD29FD2_0167_419D_8E25_A50FC9B94F51_.wvu.FilterData" localSheetId="0" hidden="1">'тарифы для населения 23-24'!$A$1:$A$9</definedName>
    <definedName name="Z_DE0AB20D_7490_477D_814E_775746BAC029_.wvu.FilterData" localSheetId="0" hidden="1">'тарифы для населения 23-24'!$A$1:$A$9</definedName>
    <definedName name="Z_E569D103_FDEB_4C6C_84E2_CD7F0A4DB3FA_.wvu.FilterData" localSheetId="0" hidden="1">'тарифы для населения 23-24'!$A$1:$A$9</definedName>
    <definedName name="Z_E67874C7_4F32_4DAE_8163_4F2DAAD2BBA4_.wvu.Cols" localSheetId="0" hidden="1">'тарифы для населения 23-24'!$FS:$FW,'тарифы для населения 23-24'!$PO:$PS,'тарифы для населения 23-24'!$ZK:$ZO,'тарифы для населения 23-24'!$AJG:$AJK,'тарифы для населения 23-24'!$ATC:$ATG,'тарифы для населения 23-24'!$BCY:$BDC,'тарифы для населения 23-24'!$BMU:$BMY,'тарифы для населения 23-24'!$BWQ:$BWU,'тарифы для населения 23-24'!$CGM:$CGQ,'тарифы для населения 23-24'!$CQI:$CQM,'тарифы для населения 23-24'!$DAE:$DAI,'тарифы для населения 23-24'!$DKA:$DKE,'тарифы для населения 23-24'!$DTW:$DUA,'тарифы для населения 23-24'!$EDS:$EDW,'тарифы для населения 23-24'!$ENO:$ENS,'тарифы для населения 23-24'!$EXK:$EXO,'тарифы для населения 23-24'!$FHG:$FHK,'тарифы для населения 23-24'!$FRC:$FRG,'тарифы для населения 23-24'!$GAY:$GBC,'тарифы для населения 23-24'!$GKU:$GKY,'тарифы для населения 23-24'!$GUQ:$GUU,'тарифы для населения 23-24'!$HEM:$HEQ,'тарифы для населения 23-24'!$HOI:$HOM,'тарифы для населения 23-24'!$HYE:$HYI,'тарифы для населения 23-24'!$IIA:$IIE,'тарифы для населения 23-24'!$IRW:$ISA,'тарифы для населения 23-24'!$JBS:$JBW,'тарифы для населения 23-24'!$JLO:$JLS,'тарифы для населения 23-24'!$JVK:$JVO,'тарифы для населения 23-24'!$KFG:$KFK,'тарифы для населения 23-24'!$KPC:$KPG,'тарифы для населения 23-24'!$KYY:$KZC,'тарифы для населения 23-24'!$LIU:$LIY,'тарифы для населения 23-24'!$LSQ:$LSU,'тарифы для населения 23-24'!$MCM:$MCQ,'тарифы для населения 23-24'!$MMI:$MMM,'тарифы для населения 23-24'!$MWE:$MWI,'тарифы для населения 23-24'!$NGA:$NGE,'тарифы для населения 23-24'!$NPW:$NQA,'тарифы для населения 23-24'!$NZS:$NZW,'тарифы для населения 23-24'!$OJO:$OJS,'тарифы для населения 23-24'!$OTK:$OTO,'тарифы для населения 23-24'!$PDG:$PDK,'тарифы для населения 23-24'!$PNC:$PNG,'тарифы для населения 23-24'!$PWY:$PXC,'тарифы для населения 23-24'!$QGU:$QGY,'тарифы для населения 23-24'!$QQQ:$QQU,'тарифы для населения 23-24'!$RAM:$RAQ,'тарифы для населения 23-24'!$RKI:$RKM,'тарифы для населения 23-24'!$RUE:$RUI,'тарифы для населения 23-24'!$SEA:$SEE,'тарифы для населения 23-24'!$SNW:$SOA,'тарифы для населения 23-24'!$SXS:$SXW,'тарифы для населения 23-24'!$THO:$THS,'тарифы для населения 23-24'!$TRK:$TRO,'тарифы для населения 23-24'!$UBG:$UBK,'тарифы для населения 23-24'!$ULC:$ULG,'тарифы для населения 23-24'!$UUY:$UVC,'тарифы для населения 23-24'!$VEU:$VEY,'тарифы для населения 23-24'!$VOQ:$VOU,'тарифы для населения 23-24'!$VYM:$VYQ,'тарифы для населения 23-24'!$WII:$WIM,'тарифы для населения 23-24'!$WSE:$WSI</definedName>
    <definedName name="Z_E67874C7_4F32_4DAE_8163_4F2DAAD2BBA4_.wvu.FilterData" localSheetId="0" hidden="1">'тарифы для населения 23-24'!$A$1:$A$9</definedName>
    <definedName name="Z_E8C83562_5534_4699_BE63_BF074861DE43_.wvu.FilterData" localSheetId="0" hidden="1">'тарифы для населения 23-24'!$A$1:$A$9</definedName>
    <definedName name="Z_E94300F0_881B_4772_AD01_EC198E099BF6_.wvu.FilterData" localSheetId="0" hidden="1">'тарифы для населения 23-24'!$A$1:$A$9</definedName>
    <definedName name="Z_E9A61C79_447C_4FDA_8203_80B0CB3A79BC_.wvu.FilterData" localSheetId="0" hidden="1">'тарифы для населения 23-24'!$A$1:$A$9</definedName>
    <definedName name="Z_EE1AAA29_774D_4A24_864E_88BDD918FCC4_.wvu.FilterData" localSheetId="0" hidden="1">'тарифы для населения 23-24'!$A$1:$A$9</definedName>
    <definedName name="Z_F3025DC8_229C_4520_825B_D4277C071B0A_.wvu.FilterData" localSheetId="0" hidden="1">'тарифы для населения 23-24'!$A$1:$A$9</definedName>
    <definedName name="Z_F73D41FA_37AF_40E4_B331_FDA90C20030F_.wvu.FilterData" localSheetId="0" hidden="1">'тарифы для населения 23-24'!$A$1:$A$9</definedName>
    <definedName name="Z_F7924F26_B20E_483C_9D95_AB5A299097FB_.wvu.FilterData" localSheetId="0" hidden="1">'тарифы для населения 23-24'!$A$1:$A$9</definedName>
    <definedName name="Перечень">'[2]3.3.1.'!$Z$1:$Z$10</definedName>
    <definedName name="Перечень2">'[2]3.3.3.'!$R$1:$R$10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5" i="1" l="1"/>
  <c r="F607" i="1"/>
  <c r="B607" i="1" s="1"/>
  <c r="L607" i="1" l="1"/>
  <c r="G607" i="1" s="1"/>
  <c r="I613" i="1"/>
  <c r="H607" i="1" l="1"/>
  <c r="I607" i="1" s="1"/>
  <c r="I1062" i="1"/>
  <c r="L1059" i="1"/>
  <c r="I1059" i="1"/>
  <c r="H1059" i="1"/>
  <c r="G1059" i="1"/>
  <c r="I1058" i="1"/>
  <c r="I1055" i="1"/>
  <c r="L1052" i="1"/>
  <c r="G1052" i="1" s="1"/>
  <c r="L1051" i="1"/>
  <c r="L1030" i="1" s="1"/>
  <c r="I1051" i="1"/>
  <c r="I1048" i="1"/>
  <c r="I1045" i="1"/>
  <c r="I1042" i="1"/>
  <c r="I1039" i="1"/>
  <c r="H1036" i="1"/>
  <c r="G1036" i="1"/>
  <c r="I1033" i="1"/>
  <c r="I1029" i="1"/>
  <c r="I1025" i="1"/>
  <c r="I1022" i="1"/>
  <c r="I1019" i="1"/>
  <c r="L1016" i="1"/>
  <c r="H1016" i="1" s="1"/>
  <c r="I1016" i="1" s="1"/>
  <c r="I1015" i="1"/>
  <c r="I1011" i="1"/>
  <c r="I1004" i="1"/>
  <c r="I1000" i="1"/>
  <c r="I996" i="1"/>
  <c r="I992" i="1"/>
  <c r="I989" i="1"/>
  <c r="I986" i="1"/>
  <c r="I983" i="1"/>
  <c r="L980" i="1"/>
  <c r="G980" i="1" s="1"/>
  <c r="H980" i="1"/>
  <c r="I980" i="1" s="1"/>
  <c r="I979" i="1"/>
  <c r="G979" i="1"/>
  <c r="I976" i="1"/>
  <c r="I973" i="1"/>
  <c r="L970" i="1"/>
  <c r="H970" i="1" s="1"/>
  <c r="I970" i="1" s="1"/>
  <c r="I969" i="1"/>
  <c r="I965" i="1"/>
  <c r="I961" i="1"/>
  <c r="I957" i="1"/>
  <c r="H953" i="1"/>
  <c r="I953" i="1" s="1"/>
  <c r="G953" i="1"/>
  <c r="I949" i="1"/>
  <c r="H946" i="1"/>
  <c r="G946" i="1"/>
  <c r="L943" i="1"/>
  <c r="I942" i="1"/>
  <c r="I941" i="1"/>
  <c r="I938" i="1"/>
  <c r="L935" i="1"/>
  <c r="H935" i="1" s="1"/>
  <c r="I935" i="1" s="1"/>
  <c r="I934" i="1"/>
  <c r="I930" i="1"/>
  <c r="H929" i="1"/>
  <c r="I929" i="1" s="1"/>
  <c r="L926" i="1"/>
  <c r="G926" i="1" s="1"/>
  <c r="I925" i="1"/>
  <c r="I921" i="1"/>
  <c r="I917" i="1"/>
  <c r="I913" i="1"/>
  <c r="I909" i="1"/>
  <c r="I905" i="1"/>
  <c r="I902" i="1"/>
  <c r="I899" i="1"/>
  <c r="I896" i="1"/>
  <c r="I893" i="1"/>
  <c r="I890" i="1"/>
  <c r="I887" i="1"/>
  <c r="I884" i="1"/>
  <c r="I881" i="1"/>
  <c r="I878" i="1"/>
  <c r="L875" i="1"/>
  <c r="H875" i="1" s="1"/>
  <c r="I875" i="1" s="1"/>
  <c r="I874" i="1"/>
  <c r="G874" i="1"/>
  <c r="I870" i="1"/>
  <c r="G870" i="1"/>
  <c r="I867" i="1"/>
  <c r="G867" i="1"/>
  <c r="L864" i="1"/>
  <c r="H864" i="1" s="1"/>
  <c r="I864" i="1" s="1"/>
  <c r="I863" i="1"/>
  <c r="G863" i="1"/>
  <c r="I859" i="1"/>
  <c r="G859" i="1"/>
  <c r="I855" i="1"/>
  <c r="G855" i="1"/>
  <c r="I851" i="1"/>
  <c r="I848" i="1"/>
  <c r="G848" i="1"/>
  <c r="L845" i="1"/>
  <c r="H845" i="1" s="1"/>
  <c r="I845" i="1" s="1"/>
  <c r="I844" i="1"/>
  <c r="I841" i="1"/>
  <c r="I838" i="1"/>
  <c r="G838" i="1"/>
  <c r="L835" i="1"/>
  <c r="H835" i="1" s="1"/>
  <c r="I835" i="1" s="1"/>
  <c r="I834" i="1"/>
  <c r="I833" i="1"/>
  <c r="G833" i="1"/>
  <c r="I830" i="1"/>
  <c r="L827" i="1"/>
  <c r="H827" i="1" s="1"/>
  <c r="I827" i="1" s="1"/>
  <c r="I826" i="1"/>
  <c r="G826" i="1"/>
  <c r="I822" i="1"/>
  <c r="I818" i="1"/>
  <c r="I815" i="1"/>
  <c r="G815" i="1"/>
  <c r="L812" i="1"/>
  <c r="H812" i="1" s="1"/>
  <c r="I812" i="1" s="1"/>
  <c r="I811" i="1"/>
  <c r="I808" i="1"/>
  <c r="I805" i="1"/>
  <c r="I799" i="1"/>
  <c r="I796" i="1"/>
  <c r="I793" i="1"/>
  <c r="I790" i="1"/>
  <c r="L787" i="1"/>
  <c r="H787" i="1" s="1"/>
  <c r="I787" i="1" s="1"/>
  <c r="I786" i="1"/>
  <c r="I783" i="1"/>
  <c r="L780" i="1"/>
  <c r="H780" i="1" s="1"/>
  <c r="I780" i="1" s="1"/>
  <c r="I779" i="1"/>
  <c r="I775" i="1"/>
  <c r="I773" i="1"/>
  <c r="I770" i="1"/>
  <c r="L767" i="1"/>
  <c r="H767" i="1" s="1"/>
  <c r="I767" i="1" s="1"/>
  <c r="I766" i="1"/>
  <c r="I762" i="1"/>
  <c r="I759" i="1"/>
  <c r="I756" i="1"/>
  <c r="L753" i="1"/>
  <c r="H753" i="1" s="1"/>
  <c r="I753" i="1" s="1"/>
  <c r="I752" i="1"/>
  <c r="I749" i="1"/>
  <c r="L746" i="1"/>
  <c r="H746" i="1" s="1"/>
  <c r="I746" i="1" s="1"/>
  <c r="I745" i="1"/>
  <c r="I742" i="1"/>
  <c r="I739" i="1"/>
  <c r="L736" i="1"/>
  <c r="H736" i="1" s="1"/>
  <c r="I736" i="1" s="1"/>
  <c r="I735" i="1"/>
  <c r="G735" i="1"/>
  <c r="I732" i="1"/>
  <c r="G732" i="1"/>
  <c r="I729" i="1"/>
  <c r="G729" i="1"/>
  <c r="I726" i="1"/>
  <c r="G726" i="1"/>
  <c r="I723" i="1"/>
  <c r="G723" i="1"/>
  <c r="I720" i="1"/>
  <c r="G720" i="1"/>
  <c r="I717" i="1"/>
  <c r="G717" i="1"/>
  <c r="I714" i="1"/>
  <c r="G714" i="1"/>
  <c r="L711" i="1"/>
  <c r="H711" i="1" s="1"/>
  <c r="I711" i="1" s="1"/>
  <c r="I710" i="1"/>
  <c r="G710" i="1"/>
  <c r="I707" i="1"/>
  <c r="G707" i="1"/>
  <c r="L704" i="1"/>
  <c r="H704" i="1" s="1"/>
  <c r="I704" i="1" s="1"/>
  <c r="H703" i="1"/>
  <c r="I703" i="1" s="1"/>
  <c r="G703" i="1"/>
  <c r="I699" i="1"/>
  <c r="I696" i="1"/>
  <c r="L693" i="1"/>
  <c r="H693" i="1" s="1"/>
  <c r="I693" i="1" s="1"/>
  <c r="I692" i="1"/>
  <c r="I688" i="1"/>
  <c r="I684" i="1"/>
  <c r="G684" i="1"/>
  <c r="I681" i="1"/>
  <c r="L678" i="1"/>
  <c r="H678" i="1" s="1"/>
  <c r="I678" i="1" s="1"/>
  <c r="I677" i="1"/>
  <c r="I673" i="1"/>
  <c r="I669" i="1"/>
  <c r="I668" i="1"/>
  <c r="I665" i="1"/>
  <c r="L662" i="1"/>
  <c r="H662" i="1" s="1"/>
  <c r="I662" i="1" s="1"/>
  <c r="I661" i="1"/>
  <c r="I657" i="1"/>
  <c r="I654" i="1"/>
  <c r="L651" i="1"/>
  <c r="H651" i="1" s="1"/>
  <c r="I651" i="1" s="1"/>
  <c r="I650" i="1"/>
  <c r="I646" i="1"/>
  <c r="I642" i="1"/>
  <c r="I638" i="1"/>
  <c r="I635" i="1"/>
  <c r="L632" i="1"/>
  <c r="H632" i="1" s="1"/>
  <c r="I632" i="1" s="1"/>
  <c r="I631" i="1"/>
  <c r="I627" i="1"/>
  <c r="I622" i="1"/>
  <c r="I619" i="1"/>
  <c r="I616" i="1"/>
  <c r="I606" i="1"/>
  <c r="I602" i="1"/>
  <c r="I599" i="1"/>
  <c r="I596" i="1"/>
  <c r="L593" i="1"/>
  <c r="G593" i="1" s="1"/>
  <c r="I592" i="1"/>
  <c r="H588" i="1"/>
  <c r="I588" i="1" s="1"/>
  <c r="G588" i="1"/>
  <c r="H584" i="1"/>
  <c r="G584" i="1"/>
  <c r="I581" i="1"/>
  <c r="H581" i="1"/>
  <c r="G581" i="1"/>
  <c r="L578" i="1"/>
  <c r="I577" i="1"/>
  <c r="I573" i="1"/>
  <c r="I569" i="1"/>
  <c r="I565" i="1"/>
  <c r="I562" i="1"/>
  <c r="I559" i="1"/>
  <c r="I558" i="1"/>
  <c r="L556" i="1"/>
  <c r="H556" i="1" s="1"/>
  <c r="I556" i="1" s="1"/>
  <c r="I555" i="1"/>
  <c r="I551" i="1"/>
  <c r="I547" i="1"/>
  <c r="I546" i="1"/>
  <c r="L545" i="1"/>
  <c r="H545" i="1" s="1"/>
  <c r="I545" i="1" s="1"/>
  <c r="I544" i="1"/>
  <c r="I540" i="1"/>
  <c r="I536" i="1"/>
  <c r="I533" i="1"/>
  <c r="I530" i="1"/>
  <c r="I527" i="1"/>
  <c r="L524" i="1"/>
  <c r="H524" i="1" s="1"/>
  <c r="I524" i="1" s="1"/>
  <c r="I523" i="1"/>
  <c r="I520" i="1"/>
  <c r="L517" i="1"/>
  <c r="H517" i="1" s="1"/>
  <c r="I517" i="1" s="1"/>
  <c r="I516" i="1"/>
  <c r="I513" i="1"/>
  <c r="L510" i="1"/>
  <c r="H510" i="1" s="1"/>
  <c r="I510" i="1" s="1"/>
  <c r="I509" i="1"/>
  <c r="I506" i="1"/>
  <c r="G506" i="1"/>
  <c r="L503" i="1"/>
  <c r="H503" i="1" s="1"/>
  <c r="I503" i="1" s="1"/>
  <c r="I502" i="1"/>
  <c r="G502" i="1"/>
  <c r="I499" i="1"/>
  <c r="L496" i="1"/>
  <c r="H496" i="1"/>
  <c r="I496" i="1" s="1"/>
  <c r="G496" i="1"/>
  <c r="I495" i="1"/>
  <c r="G495" i="1"/>
  <c r="I492" i="1"/>
  <c r="I489" i="1"/>
  <c r="I488" i="1"/>
  <c r="G488" i="1"/>
  <c r="L485" i="1"/>
  <c r="H485" i="1" s="1"/>
  <c r="I485" i="1" s="1"/>
  <c r="I484" i="1"/>
  <c r="I483" i="1"/>
  <c r="I482" i="1"/>
  <c r="L481" i="1"/>
  <c r="H481" i="1" s="1"/>
  <c r="I481" i="1" s="1"/>
  <c r="I480" i="1"/>
  <c r="I477" i="1"/>
  <c r="L474" i="1"/>
  <c r="H474" i="1" s="1"/>
  <c r="I474" i="1" s="1"/>
  <c r="I473" i="1"/>
  <c r="I469" i="1"/>
  <c r="I465" i="1"/>
  <c r="I461" i="1"/>
  <c r="I457" i="1"/>
  <c r="I453" i="1"/>
  <c r="I449" i="1"/>
  <c r="I445" i="1"/>
  <c r="I441" i="1"/>
  <c r="I437" i="1"/>
  <c r="I433" i="1"/>
  <c r="I429" i="1"/>
  <c r="I425" i="1"/>
  <c r="I421" i="1"/>
  <c r="I417" i="1"/>
  <c r="I413" i="1"/>
  <c r="I409" i="1"/>
  <c r="I406" i="1"/>
  <c r="I403" i="1"/>
  <c r="I400" i="1"/>
  <c r="I397" i="1"/>
  <c r="I394" i="1"/>
  <c r="G394" i="1"/>
  <c r="I391" i="1"/>
  <c r="I388" i="1"/>
  <c r="I385" i="1"/>
  <c r="I382" i="1"/>
  <c r="L379" i="1"/>
  <c r="H379" i="1" s="1"/>
  <c r="I379" i="1" s="1"/>
  <c r="I378" i="1"/>
  <c r="I376" i="1"/>
  <c r="I373" i="1"/>
  <c r="L370" i="1"/>
  <c r="H370" i="1" s="1"/>
  <c r="I370" i="1" s="1"/>
  <c r="I369" i="1"/>
  <c r="I367" i="1"/>
  <c r="I364" i="1"/>
  <c r="L361" i="1"/>
  <c r="H361" i="1" s="1"/>
  <c r="I361" i="1" s="1"/>
  <c r="I360" i="1"/>
  <c r="I356" i="1"/>
  <c r="I352" i="1"/>
  <c r="I348" i="1"/>
  <c r="I345" i="1"/>
  <c r="L342" i="1"/>
  <c r="H342" i="1" s="1"/>
  <c r="I342" i="1" s="1"/>
  <c r="I341" i="1"/>
  <c r="I340" i="1"/>
  <c r="L339" i="1"/>
  <c r="G339" i="1" s="1"/>
  <c r="I338" i="1"/>
  <c r="I335" i="1"/>
  <c r="I332" i="1"/>
  <c r="L329" i="1"/>
  <c r="H329" i="1" s="1"/>
  <c r="I329" i="1" s="1"/>
  <c r="I328" i="1"/>
  <c r="I324" i="1"/>
  <c r="I320" i="1"/>
  <c r="I317" i="1"/>
  <c r="L314" i="1"/>
  <c r="H314" i="1" s="1"/>
  <c r="I314" i="1" s="1"/>
  <c r="I313" i="1"/>
  <c r="I311" i="1"/>
  <c r="I310" i="1"/>
  <c r="I309" i="1"/>
  <c r="I308" i="1"/>
  <c r="I307" i="1"/>
  <c r="I304" i="1"/>
  <c r="I289" i="1"/>
  <c r="I288" i="1"/>
  <c r="I286" i="1"/>
  <c r="I283" i="1"/>
  <c r="I280" i="1"/>
  <c r="I277" i="1"/>
  <c r="I274" i="1"/>
  <c r="I268" i="1"/>
  <c r="I265" i="1"/>
  <c r="I262" i="1"/>
  <c r="I261" i="1"/>
  <c r="I259" i="1"/>
  <c r="I258" i="1"/>
  <c r="I257" i="1"/>
  <c r="I256" i="1"/>
  <c r="I255" i="1"/>
  <c r="I254" i="1"/>
  <c r="I252" i="1"/>
  <c r="I240" i="1"/>
  <c r="I237" i="1"/>
  <c r="I236" i="1"/>
  <c r="L225" i="1"/>
  <c r="I225" i="1"/>
  <c r="I224" i="1"/>
  <c r="I220" i="1"/>
  <c r="I218" i="1"/>
  <c r="I215" i="1"/>
  <c r="G215" i="1"/>
  <c r="L212" i="1"/>
  <c r="H212" i="1" s="1"/>
  <c r="I212" i="1" s="1"/>
  <c r="I211" i="1"/>
  <c r="I207" i="1"/>
  <c r="I204" i="1"/>
  <c r="I201" i="1"/>
  <c r="G201" i="1"/>
  <c r="L198" i="1"/>
  <c r="H198" i="1" s="1"/>
  <c r="I198" i="1" s="1"/>
  <c r="I197" i="1"/>
  <c r="I190" i="1"/>
  <c r="I187" i="1"/>
  <c r="G187" i="1"/>
  <c r="I184" i="1"/>
  <c r="I181" i="1"/>
  <c r="I178" i="1"/>
  <c r="I172" i="1"/>
  <c r="G172" i="1"/>
  <c r="L169" i="1"/>
  <c r="H169" i="1" s="1"/>
  <c r="I169" i="1" s="1"/>
  <c r="I168" i="1"/>
  <c r="I164" i="1"/>
  <c r="I161" i="1"/>
  <c r="L158" i="1"/>
  <c r="H158" i="1" s="1"/>
  <c r="I158" i="1" s="1"/>
  <c r="I157" i="1"/>
  <c r="I153" i="1"/>
  <c r="I149" i="1"/>
  <c r="I145" i="1"/>
  <c r="I141" i="1"/>
  <c r="I138" i="1"/>
  <c r="L135" i="1"/>
  <c r="G135" i="1" s="1"/>
  <c r="I134" i="1"/>
  <c r="I130" i="1"/>
  <c r="I126" i="1"/>
  <c r="I123" i="1"/>
  <c r="I120" i="1"/>
  <c r="L117" i="1"/>
  <c r="H117" i="1" s="1"/>
  <c r="I117" i="1" s="1"/>
  <c r="I116" i="1"/>
  <c r="H113" i="1"/>
  <c r="I107" i="1"/>
  <c r="I104" i="1"/>
  <c r="I101" i="1"/>
  <c r="L98" i="1"/>
  <c r="G98" i="1" s="1"/>
  <c r="I97" i="1"/>
  <c r="G97" i="1"/>
  <c r="I93" i="1"/>
  <c r="G93" i="1"/>
  <c r="I90" i="1"/>
  <c r="I87" i="1"/>
  <c r="G87" i="1"/>
  <c r="L84" i="1"/>
  <c r="H84" i="1" s="1"/>
  <c r="I84" i="1" s="1"/>
  <c r="I83" i="1"/>
  <c r="I80" i="1"/>
  <c r="H77" i="1"/>
  <c r="I77" i="1" s="1"/>
  <c r="G77" i="1"/>
  <c r="I76" i="1"/>
  <c r="I73" i="1"/>
  <c r="I70" i="1"/>
  <c r="I67" i="1"/>
  <c r="I64" i="1"/>
  <c r="L61" i="1"/>
  <c r="I60" i="1"/>
  <c r="I56" i="1"/>
  <c r="I52" i="1"/>
  <c r="I48" i="1"/>
  <c r="I46" i="1"/>
  <c r="I42" i="1"/>
  <c r="I38" i="1"/>
  <c r="I34" i="1"/>
  <c r="I31" i="1"/>
  <c r="I28" i="1"/>
  <c r="L25" i="1"/>
  <c r="G25" i="1" s="1"/>
  <c r="I24" i="1"/>
  <c r="G24" i="1"/>
  <c r="I21" i="1"/>
  <c r="L18" i="1"/>
  <c r="H18" i="1" s="1"/>
  <c r="I18" i="1" s="1"/>
  <c r="I17" i="1"/>
  <c r="G17" i="1"/>
  <c r="I12" i="1"/>
  <c r="I9" i="1"/>
  <c r="L6" i="1"/>
  <c r="H6" i="1"/>
  <c r="I6" i="1" s="1"/>
  <c r="G6" i="1"/>
  <c r="G379" i="1" l="1"/>
  <c r="H943" i="1"/>
  <c r="I943" i="1" s="1"/>
  <c r="H135" i="1"/>
  <c r="I135" i="1" s="1"/>
  <c r="G970" i="1"/>
  <c r="G198" i="1"/>
  <c r="H339" i="1"/>
  <c r="I339" i="1" s="1"/>
  <c r="H578" i="1"/>
  <c r="I578" i="1" s="1"/>
  <c r="G662" i="1"/>
  <c r="G736" i="1"/>
  <c r="G780" i="1"/>
  <c r="G812" i="1"/>
  <c r="G845" i="1"/>
  <c r="G864" i="1"/>
  <c r="G935" i="1"/>
  <c r="H25" i="1"/>
  <c r="I25" i="1" s="1"/>
  <c r="H593" i="1"/>
  <c r="I593" i="1" s="1"/>
  <c r="H1030" i="1"/>
  <c r="I1030" i="1" s="1"/>
  <c r="H1052" i="1"/>
  <c r="I1052" i="1" s="1"/>
  <c r="H98" i="1"/>
  <c r="I98" i="1" s="1"/>
  <c r="G481" i="1"/>
  <c r="G545" i="1"/>
  <c r="I946" i="1"/>
  <c r="I1036" i="1"/>
  <c r="G474" i="1"/>
  <c r="G753" i="1"/>
  <c r="G503" i="1"/>
  <c r="G61" i="1"/>
  <c r="H926" i="1"/>
  <c r="I926" i="1" s="1"/>
  <c r="H61" i="1"/>
  <c r="I61" i="1" s="1"/>
  <c r="G84" i="1"/>
  <c r="G158" i="1"/>
  <c r="G578" i="1"/>
  <c r="G678" i="1"/>
  <c r="G827" i="1"/>
  <c r="L13" i="1"/>
  <c r="H13" i="1" s="1"/>
  <c r="I13" i="1" s="1"/>
  <c r="G18" i="1"/>
  <c r="G117" i="1"/>
  <c r="G556" i="1"/>
  <c r="G943" i="1"/>
  <c r="G1030" i="1"/>
  <c r="G329" i="1"/>
  <c r="G711" i="1"/>
  <c r="G169" i="1"/>
  <c r="G212" i="1"/>
  <c r="G342" i="1"/>
  <c r="G361" i="1"/>
  <c r="G485" i="1"/>
  <c r="I113" i="1"/>
  <c r="G524" i="1"/>
  <c r="I584" i="1"/>
  <c r="G632" i="1"/>
  <c r="G651" i="1"/>
  <c r="G693" i="1"/>
  <c r="G704" i="1"/>
  <c r="G746" i="1"/>
  <c r="G767" i="1"/>
  <c r="G787" i="1"/>
  <c r="G835" i="1"/>
  <c r="G875" i="1"/>
  <c r="G1016" i="1"/>
  <c r="G517" i="1"/>
  <c r="G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Свиридова О.Г.</author>
    <author>Обухова Н.Е.</author>
    <author>Калина</author>
    <author>User</author>
  </authors>
  <commentList>
    <comment ref="L8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Светлополянск
</t>
        </r>
      </text>
    </comment>
    <comment ref="L8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рудничный
</t>
        </r>
      </text>
    </comment>
    <comment ref="F25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деревня Малая Субботиха г. Кирова
</t>
        </r>
      </text>
    </comment>
    <comment ref="L25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деревня Малая Субботиха г. Кирова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слобода Талица г. Кирова
</t>
        </r>
      </text>
    </comment>
    <comment ref="L25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слобода Талица г. Кирова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Луговые
</t>
        </r>
      </text>
    </comment>
    <comment ref="L256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Луговые
</t>
        </r>
      </text>
    </comment>
    <comment ref="F257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корчемкино
</t>
        </r>
      </text>
    </comment>
    <comment ref="L25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корчемкино
</t>
        </r>
      </text>
    </comment>
    <comment ref="F25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Песочная
</t>
        </r>
      </text>
    </comment>
    <comment ref="L25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Песочная
</t>
        </r>
      </text>
    </comment>
    <comment ref="F259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котельная г.Киров, ул.Коммуны, д.1
</t>
        </r>
      </text>
    </comment>
    <comment ref="L259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котельная г.Киров, ул.Коммуны, д.1
</t>
        </r>
      </text>
    </comment>
    <comment ref="F261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дзержинского
</t>
        </r>
      </text>
    </comment>
    <comment ref="L26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дзержинского
</t>
        </r>
      </text>
    </comment>
    <comment ref="F262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московская
</t>
        </r>
      </text>
    </comment>
    <comment ref="L262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московская
</t>
        </r>
      </text>
    </comment>
    <comment ref="B274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Обухова Н.Е.:</t>
        </r>
        <r>
          <rPr>
            <sz val="9"/>
            <color indexed="81"/>
            <rFont val="Tahoma"/>
            <family val="2"/>
            <charset val="204"/>
          </rPr>
          <t xml:space="preserve">
отменен 28.02.2023
</t>
        </r>
      </text>
    </comment>
    <comment ref="F274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г. Киров, ул. Есенина 3а
</t>
        </r>
      </text>
    </comment>
    <comment ref="L274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г. Киров, ул. Есенина 3а
</t>
        </r>
      </text>
    </comment>
    <comment ref="F461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Калина:</t>
        </r>
        <r>
          <rPr>
            <sz val="9"/>
            <color indexed="81"/>
            <rFont val="Tahoma"/>
            <family val="2"/>
            <charset val="204"/>
          </rPr>
          <t xml:space="preserve">
с 2023 года нет населения
</t>
        </r>
      </text>
    </comment>
    <comment ref="L461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Калина:</t>
        </r>
        <r>
          <rPr>
            <sz val="9"/>
            <color indexed="81"/>
            <rFont val="Tahoma"/>
            <family val="2"/>
            <charset val="204"/>
          </rPr>
          <t xml:space="preserve">
с 2023 года нет населения
</t>
        </r>
      </text>
    </comment>
    <comment ref="B766" authorId="3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 03.10.2023
</t>
        </r>
      </text>
    </comment>
    <comment ref="F938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большие кот.
</t>
        </r>
      </text>
    </comment>
    <comment ref="L938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большие кот.
</t>
        </r>
      </text>
    </comment>
    <comment ref="F941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маленькие кот.
</t>
        </r>
      </text>
    </comment>
    <comment ref="L941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>Свиридова О.Г.:</t>
        </r>
        <r>
          <rPr>
            <sz val="9"/>
            <color indexed="81"/>
            <rFont val="Tahoma"/>
            <family val="2"/>
            <charset val="204"/>
          </rPr>
          <t xml:space="preserve">
маленькие кот.
</t>
        </r>
      </text>
    </comment>
    <comment ref="B1029" authorId="3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 29.11.2023
</t>
        </r>
      </text>
    </comment>
  </commentList>
</comments>
</file>

<file path=xl/sharedStrings.xml><?xml version="1.0" encoding="utf-8"?>
<sst xmlns="http://schemas.openxmlformats.org/spreadsheetml/2006/main" count="1121" uniqueCount="791">
  <si>
    <t xml:space="preserve">Тарифы на тепловую энергию для населения </t>
  </si>
  <si>
    <t>С НДС</t>
  </si>
  <si>
    <t>Субъект баланса</t>
  </si>
  <si>
    <t>2023 год</t>
  </si>
  <si>
    <t>2024 год</t>
  </si>
  <si>
    <t>тариф с 01.12.2022, руб./Гкал</t>
  </si>
  <si>
    <t>Рост,%</t>
  </si>
  <si>
    <t>Реквизиты решения</t>
  </si>
  <si>
    <t>Объем (население), Гкал</t>
  </si>
  <si>
    <t>тариф, руб./Гкал</t>
  </si>
  <si>
    <t>01.12.2022/ 31.12.2022</t>
  </si>
  <si>
    <t>дата</t>
  </si>
  <si>
    <t>номер</t>
  </si>
  <si>
    <t>01.01.2024-30.06.2024</t>
  </si>
  <si>
    <t>01.07.2024-31.12.2024</t>
  </si>
  <si>
    <t>01.07.2024/31.12.2023</t>
  </si>
  <si>
    <t>Арбажский муниципальный округ 33602000</t>
  </si>
  <si>
    <t>ООО "Комфорт"  п.Арбаж</t>
  </si>
  <si>
    <t>44/43-тэ-2022</t>
  </si>
  <si>
    <t>43/4-тэ-2024</t>
  </si>
  <si>
    <t>ООО "Комфорт"</t>
  </si>
  <si>
    <t>43/3-тэ-2024</t>
  </si>
  <si>
    <t>Афанасьевский муниципальный округ</t>
  </si>
  <si>
    <t>Афанасьевский муниципальный район/Бисеровское/33603412</t>
  </si>
  <si>
    <t>МКП ЖКХ пгт. Афанасьево</t>
  </si>
  <si>
    <t>45/76-тэ-2022</t>
  </si>
  <si>
    <t>35/42-тэ-2024</t>
  </si>
  <si>
    <t>Афанасьевский муниципальный район/Поселок Афанасьево/33603151</t>
  </si>
  <si>
    <t>МКП ЖКХ пгт. Афанасьево (квартальная)</t>
  </si>
  <si>
    <t>45/72-тэ-2022</t>
  </si>
  <si>
    <t>36/1-тэ-2024</t>
  </si>
  <si>
    <t>МКП ЖКХ пгт. Афанасьево (ЦРБ)</t>
  </si>
  <si>
    <t>Белохолуницкий муниципальный район/Город Белая Холуница/33605101</t>
  </si>
  <si>
    <t xml:space="preserve">ООО "Расчетная компания" </t>
  </si>
  <si>
    <t>44/14-тэ-2022</t>
  </si>
  <si>
    <t>39/12-тэ-2024</t>
  </si>
  <si>
    <t>ООО "Союз"</t>
  </si>
  <si>
    <t>42/13-тэ-2022</t>
  </si>
  <si>
    <t>45/23-тэ-2024</t>
  </si>
  <si>
    <t>МУП "ТеплоЭнерго"</t>
  </si>
  <si>
    <t>44/15-тэ-2022</t>
  </si>
  <si>
    <t>40/8-тэ-2024</t>
  </si>
  <si>
    <t>Белохолуницкий муниципальный район/Быдановское/33605408</t>
  </si>
  <si>
    <t>Белохолуницкий муниципальный район/Гуренское/33605422</t>
  </si>
  <si>
    <t>Белохолуницкий муниципальный район/Дубровское/33605423</t>
  </si>
  <si>
    <t>ООО "Диалог"</t>
  </si>
  <si>
    <t>44/17-тэ-2022</t>
  </si>
  <si>
    <t>40/5-тэ-2024</t>
  </si>
  <si>
    <t>Белохолуницкий муниципальный район/Климковское/33605428101</t>
  </si>
  <si>
    <t>ООО "Велес"</t>
  </si>
  <si>
    <t>44/13-тэ-2022</t>
  </si>
  <si>
    <t>40/7-тэ-2024</t>
  </si>
  <si>
    <t>Белохолуницкий муниципальный район/Подрезчихинское/33605436</t>
  </si>
  <si>
    <t>ООО "Согласие"</t>
  </si>
  <si>
    <t>44/16-тэ-2022</t>
  </si>
  <si>
    <t>40/6-тэ-2024</t>
  </si>
  <si>
    <t>Белохолуницкий муниципальный район/Поломское/33605440</t>
  </si>
  <si>
    <t>ООО «УЮТ» с. Полом</t>
  </si>
  <si>
    <t>44/12-тэ-2022</t>
  </si>
  <si>
    <t>39/14-тэ-2024</t>
  </si>
  <si>
    <t>Богородский муниципальный округ/Поселок Богородское/335060000</t>
  </si>
  <si>
    <t>ООО "Стимул"</t>
  </si>
  <si>
    <t>42/37-тэ-2022</t>
  </si>
  <si>
    <t>44/4-тэ-2024</t>
  </si>
  <si>
    <t>Верхнекамский муниципальный округ 33507000</t>
  </si>
  <si>
    <t>Филиал ОАО "РЖД" ГЖД Кировский региональный центр дирекции по тепловодоснабжению</t>
  </si>
  <si>
    <t>45/71-тэ-2022</t>
  </si>
  <si>
    <t>33/32-тэ-2024</t>
  </si>
  <si>
    <t>ООО "Кирсинская теплоснабжающая компания"</t>
  </si>
  <si>
    <t>44/54-тэ-2022</t>
  </si>
  <si>
    <t>36/46-тэ-2024</t>
  </si>
  <si>
    <t xml:space="preserve">ООО "Кирсинская управляющая компания" </t>
  </si>
  <si>
    <t>42/11-тэ-2022</t>
  </si>
  <si>
    <t>37/9-тэ-2024</t>
  </si>
  <si>
    <t>п. Гарь</t>
  </si>
  <si>
    <t xml:space="preserve">ООО "Аква" </t>
  </si>
  <si>
    <t>44/18-тэ-2022</t>
  </si>
  <si>
    <t>37/8-тэ-2024</t>
  </si>
  <si>
    <t>пересмотр тарифа (переход на УСНО) от 18.04.2023 N 11/1-тэ-2023    3140,3</t>
  </si>
  <si>
    <t>ФКУ "ИК-27 ОУХД УФСИН России по Кировской области"</t>
  </si>
  <si>
    <t>44/182-тэ-2022</t>
  </si>
  <si>
    <t>30/11-тэ-2024</t>
  </si>
  <si>
    <t xml:space="preserve">ПАО «Россети Центр и Приволжье» – филиал «Кировэнерго» пгт Лесной </t>
  </si>
  <si>
    <t>42/2-тэ-2022</t>
  </si>
  <si>
    <t>43/2-тэ-2024</t>
  </si>
  <si>
    <t>КОГУП "Облкоммунсервис"</t>
  </si>
  <si>
    <t>44/31-тэ-2022</t>
  </si>
  <si>
    <t>38/47-тэ-2024</t>
  </si>
  <si>
    <t>Верхошижемский муниципальный район/Поселок Верхошижемье/33608151</t>
  </si>
  <si>
    <t>ООО «РСУ»</t>
  </si>
  <si>
    <t>44/45-тэ-2022</t>
  </si>
  <si>
    <t>35/53-тэ-2024</t>
  </si>
  <si>
    <t xml:space="preserve">ООО "ТеплоВод" </t>
  </si>
  <si>
    <t>44/46-тэ-2022</t>
  </si>
  <si>
    <t>45/19-тэ-2024</t>
  </si>
  <si>
    <t>КОГБУСО "Советский психоневрологический интернат"</t>
  </si>
  <si>
    <t>42/10-тэ-2022</t>
  </si>
  <si>
    <t>36/43-тэ-2024</t>
  </si>
  <si>
    <t>Верхошижемский муниципальный район/Среднеивкинское/33608432</t>
  </si>
  <si>
    <t>ООО "УК ЖКХ Водолей"</t>
  </si>
  <si>
    <t>44/44-тэ-2022</t>
  </si>
  <si>
    <t>36/42-тэ-2024</t>
  </si>
  <si>
    <t>Вятские Поляны/Вятские Поляны/33704000</t>
  </si>
  <si>
    <t>ООО "ТЕПЛОСНАБ" (котельная г. Вятские Поляны ул. Ленина, 333)</t>
  </si>
  <si>
    <t>44/68-тэ-2022</t>
  </si>
  <si>
    <t>44/2-тэ-2024</t>
  </si>
  <si>
    <t>ПАО «Россети  Центр и Приволжье»</t>
  </si>
  <si>
    <t>42/3-тэ-2022</t>
  </si>
  <si>
    <t>43/1-тэ-2024</t>
  </si>
  <si>
    <t xml:space="preserve">ООО "Теплоснаб" (единый 7 котельных) ранее ООО "Малая энергетика"                    </t>
  </si>
  <si>
    <t>44/1-тэ-2022</t>
  </si>
  <si>
    <t>39/16-2023</t>
  </si>
  <si>
    <t>ООО "Малая энергетика"</t>
  </si>
  <si>
    <t xml:space="preserve">ООО "ТЕПЛОСНАБ" (котельная г. Вятские Поляны ул. Тойменка, 8е) </t>
  </si>
  <si>
    <t xml:space="preserve"> ООО "ТЕПЛОСНАБ" (котельные г. Вятские Поляны ул. Гагарина, 12а, ул. Азина, 9) </t>
  </si>
  <si>
    <t>Вятскополянский муниципальный район/Город Сосновка/33610104</t>
  </si>
  <si>
    <t>ООО «Коммунальная энергетика»</t>
  </si>
  <si>
    <t>41/14-тэ-2022</t>
  </si>
  <si>
    <t>45/22-тэ-2024</t>
  </si>
  <si>
    <t>ООО "Стройсервис"</t>
  </si>
  <si>
    <t>41/6-тэ-2022</t>
  </si>
  <si>
    <t>41/12-тэ-2024</t>
  </si>
  <si>
    <t>ООО «Коммунальная энергетика» с 20.09.2023</t>
  </si>
  <si>
    <t>41/11-тэ-2022</t>
  </si>
  <si>
    <t>41/11-тэ-2023</t>
  </si>
  <si>
    <t>Вятскополянский муниципальный район/Гремячевское/33610404</t>
  </si>
  <si>
    <t>МКП «Коммунальные системы»</t>
  </si>
  <si>
    <t>42/5-тэ-2022</t>
  </si>
  <si>
    <t>33/16-тэ-2024</t>
  </si>
  <si>
    <t>Вятскополянский муниципальный район/Ершовское/33610406</t>
  </si>
  <si>
    <t>Вятскополянский муниципальный район/Поселок Красная Поляна/33610154</t>
  </si>
  <si>
    <t>МУП «Краснополянский водоканал»</t>
  </si>
  <si>
    <t>41/12-тэ-2022</t>
  </si>
  <si>
    <t>43/9-тэ-2024</t>
  </si>
  <si>
    <t>41/13-тэ-2022</t>
  </si>
  <si>
    <t>Вятскополянский муниципальный район/Слудское/33610416</t>
  </si>
  <si>
    <t>ООО «Коммунальщик»</t>
  </si>
  <si>
    <t>41/10-тэ-2022</t>
  </si>
  <si>
    <t>42/12-тэ-2024</t>
  </si>
  <si>
    <t>Вятскополянский муниципальный район/Среднетойменское/33610420</t>
  </si>
  <si>
    <t>Вятскополянский муниципальный район/Среднешунское/33610424</t>
  </si>
  <si>
    <t>МКП «Коммунальные системы» с 01.09.2024</t>
  </si>
  <si>
    <t>41/7-тэ-2022</t>
  </si>
  <si>
    <t>33/18-тэ-2023</t>
  </si>
  <si>
    <t>Вятскополянский муниципальный район/Чекашевское/33610432</t>
  </si>
  <si>
    <t>Даровской муниципальный район/Поселок Даровской/33612151</t>
  </si>
  <si>
    <t xml:space="preserve">ООО "Энергоресурс" </t>
  </si>
  <si>
    <t>45/3-тэ-2022</t>
  </si>
  <si>
    <t>44/5-тэ-2024</t>
  </si>
  <si>
    <t xml:space="preserve">
ООО "Энергоресурс" </t>
  </si>
  <si>
    <t>ЗАТО Первомайский/ЗАТО Первомайский/33787000</t>
  </si>
  <si>
    <t>ООО «Энерго Снабжающая Компания»</t>
  </si>
  <si>
    <t>42/6-тэ-2022</t>
  </si>
  <si>
    <t>43/10-тэ-2024</t>
  </si>
  <si>
    <t>Зуевский муниципальный район/Город Зуевка/33614101</t>
  </si>
  <si>
    <t>ООО «Зуевский механический завод» (ул. Первомайская)</t>
  </si>
  <si>
    <t>45/61-тэ-2022</t>
  </si>
  <si>
    <t>35/49-тэ-2024</t>
  </si>
  <si>
    <t>УФПС Кировской области – филиал ФГУП «Почта России»</t>
  </si>
  <si>
    <t>тариф отменен</t>
  </si>
  <si>
    <t>Филиал ОАО "РЖД" ГЖД Кировский региональный центр дирекции по тепловодоснабжению (хоздвор)</t>
  </si>
  <si>
    <t>Филиал ОАО "РЖД" ГЖД Кировский региональный центр дирекции по тепловодоснабжению (ПЧ-13)</t>
  </si>
  <si>
    <t>ООО «Зуевский механический завод» (ул. Южная)</t>
  </si>
  <si>
    <t>МУП ЖКХ "Газтепложилсервис"</t>
  </si>
  <si>
    <t>43/101-тэ-2022</t>
  </si>
  <si>
    <t>42/8-тэ-2024</t>
  </si>
  <si>
    <t>ОАО "Коммунэнерго"</t>
  </si>
  <si>
    <t>43/97-тэ-2022</t>
  </si>
  <si>
    <t>39/2-тэ-2024</t>
  </si>
  <si>
    <t>ООО «ТеплоЭнергоСервис» (котельная ул.Сверлова, 8)</t>
  </si>
  <si>
    <t>дом не отапливается, тариф отменен</t>
  </si>
  <si>
    <t>Зуевский муниципальный район/Мухинское/33614424</t>
  </si>
  <si>
    <t>ООО ЖКХ "Родник"  (с. Мухино, ул. Шоссейная,  д.26а)</t>
  </si>
  <si>
    <t>45/62-тэ-2022</t>
  </si>
  <si>
    <t>38/9-тэ-2024</t>
  </si>
  <si>
    <t>Зуевский муниципальный район/Косинское/33614154</t>
  </si>
  <si>
    <t>ООО «ТеплоЭнергоСервис»</t>
  </si>
  <si>
    <t>45/60-тэ-2022</t>
  </si>
  <si>
    <t>40/12-тэ-2024</t>
  </si>
  <si>
    <t xml:space="preserve">ООО "ТК Ресурс" </t>
  </si>
  <si>
    <t>45/108-тэ-2022</t>
  </si>
  <si>
    <t>33/31-тэ-2024</t>
  </si>
  <si>
    <t xml:space="preserve"> ООО "ТК Ресурс" </t>
  </si>
  <si>
    <t>45/107-тэ-2022</t>
  </si>
  <si>
    <t>Зуевский муниципальный район/Соколовское/33614443</t>
  </si>
  <si>
    <t>Зуевский муниципальный район/Октябрьское/33614428</t>
  </si>
  <si>
    <t>ООО ЖКХ "Родник" (п. Октябрьский, ул. Ленина, 5а)</t>
  </si>
  <si>
    <t>ООО ЖКХ "Родник"(п. Октябрьский, ул. Набережная, д.4)</t>
  </si>
  <si>
    <t>Кильмезский муниципальный район/Поселок Кильмезь/33617151</t>
  </si>
  <si>
    <t>МКП "Универсал"</t>
  </si>
  <si>
    <t>43/10-тэ-2022</t>
  </si>
  <si>
    <t>39/17-тэ-2024</t>
  </si>
  <si>
    <t>Кикнурский муниципальный район/Поселок Кикнур/33616151</t>
  </si>
  <si>
    <t>МУП "Коммунальщик"</t>
  </si>
  <si>
    <t>43/9-тэ-2022</t>
  </si>
  <si>
    <t>41/13-тэ-2024</t>
  </si>
  <si>
    <t>Киров/Киров/33701000</t>
  </si>
  <si>
    <t>ЗАО "Сувенир"</t>
  </si>
  <si>
    <t>МУП "Водоканал"</t>
  </si>
  <si>
    <t>ОАО "Ново-Вятка"</t>
  </si>
  <si>
    <t>ООО "Теплоснабжение"</t>
  </si>
  <si>
    <t>29/4-тэ-2023</t>
  </si>
  <si>
    <t>33/30-тэ-2023</t>
  </si>
  <si>
    <t>Ривер-Парк</t>
  </si>
  <si>
    <t>45/47-тэ-2022</t>
  </si>
  <si>
    <t>41/2-тэ-2024</t>
  </si>
  <si>
    <t>ООО "Теплогенерирующее предприятие №3"</t>
  </si>
  <si>
    <t>45/48-тэ-2022</t>
  </si>
  <si>
    <t>35/52-тэ-2024</t>
  </si>
  <si>
    <t>МУП "Водоканал"
(передача и сбыт тепловой энергии от котельной ООО "Кировская сетевая компания" слобода Сошени города Кирова)</t>
  </si>
  <si>
    <t>МУП "Водоканал" (передача и сбыт тепловой энергии от котельной ООО "Газпром теплоэнерго Киров" в деревне Малая Субботиха города Кирова)</t>
  </si>
  <si>
    <t>МУП "Водоканал" (передача и сбыт тепловой энергии от котельной ООО "Промсервис" в слободе Талица города Кирова)</t>
  </si>
  <si>
    <t>ООО "Теплотехник"</t>
  </si>
  <si>
    <t>45/56-тэ-2022</t>
  </si>
  <si>
    <t>33/33-тэ-2024</t>
  </si>
  <si>
    <t>МУП "Кировские тепловые сети"</t>
  </si>
  <si>
    <t>44/86-тэ-2022</t>
  </si>
  <si>
    <t>45/15-тэ-2024</t>
  </si>
  <si>
    <t>деревня Малая Субботиха г. Кирова</t>
  </si>
  <si>
    <t>слобода Талица г. Кирова</t>
  </si>
  <si>
    <t>44/7-тэ-2022</t>
  </si>
  <si>
    <t>40/4-тэ-2024</t>
  </si>
  <si>
    <t>Луговые</t>
  </si>
  <si>
    <t>Корчемкино, Подозерье</t>
  </si>
  <si>
    <t>Песочная</t>
  </si>
  <si>
    <t>44/6-тэ-2022</t>
  </si>
  <si>
    <t>45/17-тэ-2024</t>
  </si>
  <si>
    <t>ул. Коммуны,1</t>
  </si>
  <si>
    <t>ООО «Управление недвижимостью и Домами»</t>
  </si>
  <si>
    <t>45/58-тэ-2022</t>
  </si>
  <si>
    <t>31/5-тэ-2024</t>
  </si>
  <si>
    <t>ФГБОУ ВО "Вятский государственный агротехнологический университет"</t>
  </si>
  <si>
    <t>45/53-тэ-2022</t>
  </si>
  <si>
    <t>32/3-тэ-2024</t>
  </si>
  <si>
    <t>ООО "Специалист"</t>
  </si>
  <si>
    <t>45/57-тэ-2022</t>
  </si>
  <si>
    <t>30/6-тэ-2024</t>
  </si>
  <si>
    <t xml:space="preserve"> ООО "Кировская сетевая компания" (слобода Сошени города Кирова) тариф отменен с 19.10.2022</t>
  </si>
  <si>
    <t>с 19.10.2022 ООО НЭП - населения нет</t>
  </si>
  <si>
    <t>МУП "Кировские тепловые сети" с 04.10.2022 (ранее ООО "Теплоснаб")</t>
  </si>
  <si>
    <t>44/84-тэ-2022</t>
  </si>
  <si>
    <t>ООО "ТЕХНО СИТИ" (ранее ООО "Матрица")</t>
  </si>
  <si>
    <t>45/55-тэ-2022</t>
  </si>
  <si>
    <t>41/5-тэ-2024</t>
  </si>
  <si>
    <t>КОГПОАУ "Кировский государственный автодорожный техникум"</t>
  </si>
  <si>
    <t>22/3-тэ-2023</t>
  </si>
  <si>
    <t>31/7-тэ-2024</t>
  </si>
  <si>
    <t>ООО "Евро-строй"</t>
  </si>
  <si>
    <t>45/46-тэ-2022</t>
  </si>
  <si>
    <t>41/3-тэ-2024</t>
  </si>
  <si>
    <t>ПАО "Т Плюс"</t>
  </si>
  <si>
    <t>44/70-тэ-2022</t>
  </si>
  <si>
    <t>45/77-тэ-2024</t>
  </si>
  <si>
    <t>41/5-тэ-2022</t>
  </si>
  <si>
    <t>35/36-тэ-2024</t>
  </si>
  <si>
    <t xml:space="preserve">ООО "Оптима- Мебель" </t>
  </si>
  <si>
    <t>МУП "Водоканал"(передача и сбыт тепловой энергии от котельной ПАО "Т Плюс")</t>
  </si>
  <si>
    <t>МУП "Водоканал"(передача и сбыт тепловой энергии от котельной ООО "КронХольц")</t>
  </si>
  <si>
    <t xml:space="preserve">ООО "Бора" </t>
  </si>
  <si>
    <t>ООО "Газпром теплоэнерго Киров" (микрорайон Радужный города Кирова)</t>
  </si>
  <si>
    <t>44/175-тэ-2022</t>
  </si>
  <si>
    <t>45/81-тэ-2024</t>
  </si>
  <si>
    <t>ООО ТСО "Зиновы"</t>
  </si>
  <si>
    <t>45/51-тэ-2022</t>
  </si>
  <si>
    <t>31/6-тэ-2024</t>
  </si>
  <si>
    <t>ООО ТК "Азбука быта"</t>
  </si>
  <si>
    <t>44/83-тэ-2022</t>
  </si>
  <si>
    <t>42/4-тэ-2024</t>
  </si>
  <si>
    <t>Елки-Парк2 (без ПАО)</t>
  </si>
  <si>
    <t>45/18-тэ-2024</t>
  </si>
  <si>
    <t>Елки-Парк2 (с передачей ПАО)</t>
  </si>
  <si>
    <t>42/3-тэ-2024</t>
  </si>
  <si>
    <t>Елки-Парк1</t>
  </si>
  <si>
    <t>Знак</t>
  </si>
  <si>
    <t>Метроград</t>
  </si>
  <si>
    <t>Кирово-Чепецк/Кирово-Чепецк/33707000</t>
  </si>
  <si>
    <t>41/2-тэ-2022</t>
  </si>
  <si>
    <t>40/2-тэ-2024</t>
  </si>
  <si>
    <t>ценовая зона, ПУЦ</t>
  </si>
  <si>
    <t>ООО "Тепловент-Про"/ПАО "Т Плюс" (с 01.01.2022)</t>
  </si>
  <si>
    <t>Кирово-Чепецкий муниципальный район/Бурмакинское/33618408</t>
  </si>
  <si>
    <t>ООО ПАСЕГОВО</t>
  </si>
  <si>
    <t>44/36-тэ-2022</t>
  </si>
  <si>
    <t>35/43-тэ-2024</t>
  </si>
  <si>
    <t>Кирово-Чепецкий муниципальный район/Коныпское/33618418</t>
  </si>
  <si>
    <t>МУП ЖКХ "Конып"</t>
  </si>
  <si>
    <t>44/9-тэ-2022</t>
  </si>
  <si>
    <t>37/12-тэ-2024</t>
  </si>
  <si>
    <t>Кирово-Чепецкий муниципальный район/Кстининское/33618420</t>
  </si>
  <si>
    <t>ООО ЖКХ «Кстинино» пос. Кстининского дома отдыха</t>
  </si>
  <si>
    <t>44/37-тэ-2022</t>
  </si>
  <si>
    <t>35/44-тэ-2024</t>
  </si>
  <si>
    <t>ООО ЖКХ «Кстинино» с. Кстинино</t>
  </si>
  <si>
    <t>ООО «Сталкер» п/станция Вятка</t>
  </si>
  <si>
    <t>44/38-тэ-2022</t>
  </si>
  <si>
    <t>35/45-тэ-2024</t>
  </si>
  <si>
    <t>Кирово-Чепецкий муниципальный район/Мокрецовское/33618424</t>
  </si>
  <si>
    <t>ООО "Гарант" с. Каринка</t>
  </si>
  <si>
    <t>44/55-тэ-2022</t>
  </si>
  <si>
    <t>37/42-тэ-2024</t>
  </si>
  <si>
    <t>ООО "Гарант"  д.Марковцы</t>
  </si>
  <si>
    <t>Кирово-Чепецкий муниципальный район/Пасеговское/33618428</t>
  </si>
  <si>
    <t>КОГКУЗ "Областной клинический противотуберкулезный диспансер"</t>
  </si>
  <si>
    <t>45/92-тэ-2022</t>
  </si>
  <si>
    <t>37/14-тэ-2024</t>
  </si>
  <si>
    <t xml:space="preserve">ООО «СтройЖилКомплект» </t>
  </si>
  <si>
    <t>44/10-тэ-2022</t>
  </si>
  <si>
    <t>40/9-тэ-2024</t>
  </si>
  <si>
    <t>Кирово-Чепецкий муниципальный район/Поломское/33618432</t>
  </si>
  <si>
    <t>Кирово-Чепецкий муниципальный район/Просницкое/33618412</t>
  </si>
  <si>
    <t>Кирово-Чепецкий муниципальный район/Фатеевское/33618436</t>
  </si>
  <si>
    <t>Кирово-Чепецкий муниципальный район/Федяковское/33618442</t>
  </si>
  <si>
    <t>ООО "ЖКХ УЮТ"</t>
  </si>
  <si>
    <t>44/11-тэ-2022</t>
  </si>
  <si>
    <t>37/13-тэ-2024</t>
  </si>
  <si>
    <t>ООО «СтройЖилКомплект» с 30.11.2022</t>
  </si>
  <si>
    <t>47/6-тэ-2022</t>
  </si>
  <si>
    <t>Кирово-Чепецкий муниципальный район/Филипповское/33618444</t>
  </si>
  <si>
    <t>ООО "Гарант"</t>
  </si>
  <si>
    <t>Кирово-Чепецкий муниципальный район/Чепецкое/33618448</t>
  </si>
  <si>
    <t>Котельные переданы ООО "СтройЖилКомплект". За тарифом пока не выщли</t>
  </si>
  <si>
    <t>44/8-тэ-2022</t>
  </si>
  <si>
    <t>выйдут за тарифом от построенной котельной</t>
  </si>
  <si>
    <t>Кирово-Чепецкий муниципальный район/Чувашевское/33618452</t>
  </si>
  <si>
    <t>Котельнич/Котельнич/33710000</t>
  </si>
  <si>
    <r>
      <t xml:space="preserve">ООО "Финанс групп" (с 20.09.2023) г.Котельнич                       </t>
    </r>
    <r>
      <rPr>
        <sz val="12"/>
        <color rgb="FFFF0000"/>
        <rFont val="Times New Roman"/>
        <family val="1"/>
        <charset val="204"/>
      </rPr>
      <t>ранее КОГУП "Облкоммунсервис"</t>
    </r>
  </si>
  <si>
    <t>32/8-тэ-2023</t>
  </si>
  <si>
    <r>
      <t xml:space="preserve">ООО "Финанс групп" (с 20.09.2023) заречная часть города (пос Затон)                                              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 ранее КОГУП "Облкоммунсервис" </t>
    </r>
  </si>
  <si>
    <t>ОАО "Котельничский хлебокомбинат"</t>
  </si>
  <si>
    <t>45/87тэ-2022</t>
  </si>
  <si>
    <t>30/8-тэ-2024</t>
  </si>
  <si>
    <t>ООО "Газэнергосеть Киров"</t>
  </si>
  <si>
    <t>45/88-тэ-2022</t>
  </si>
  <si>
    <t>39/19-тэ-2024</t>
  </si>
  <si>
    <t>ОАО "Котельничский механический завод"</t>
  </si>
  <si>
    <t>45/89-тэ-2022</t>
  </si>
  <si>
    <t>42/7-тэ-2024</t>
  </si>
  <si>
    <t>ОАО "Котельничское хлебоприемное предприятие"</t>
  </si>
  <si>
    <t>45/90-тэ-2022</t>
  </si>
  <si>
    <t>30/9-тэ-2024</t>
  </si>
  <si>
    <t>НГОУ СПО "Кировский кооперативный техникум" Кировского облпотребсоюза (г.Котельнич)</t>
  </si>
  <si>
    <t>45/86-тэ-2022</t>
  </si>
  <si>
    <t>31/2-тэ-2024</t>
  </si>
  <si>
    <t>ФГБУ "Центральное жилищно-коммунальное управление" Министерства обороны Российской Федерации</t>
  </si>
  <si>
    <t>42/4-тэ-2022</t>
  </si>
  <si>
    <t>41/4-тэ-2024</t>
  </si>
  <si>
    <t>Котельничский муниципальный район/Александровское/33619464</t>
  </si>
  <si>
    <t xml:space="preserve">ООО ЖКХ "Олиста" </t>
  </si>
  <si>
    <t>42/15-тэ-2022</t>
  </si>
  <si>
    <t>34/12-тэ-2024</t>
  </si>
  <si>
    <t>Котельничский муниципальный район/Биртяевское/33619404</t>
  </si>
  <si>
    <t>Котельничский муниципальный район/Карпушинское/33619440</t>
  </si>
  <si>
    <t>ООО ЖКХ "Импульс"</t>
  </si>
  <si>
    <t>43/12-тэ-2022</t>
  </si>
  <si>
    <t>36/50-тэ-2024</t>
  </si>
  <si>
    <t>Котельничский муниципальный район/Котельничское/33619456</t>
  </si>
  <si>
    <t>ООО "Спицыно"</t>
  </si>
  <si>
    <t>42/14-тэ-2022</t>
  </si>
  <si>
    <t>36/52-тэ-2024</t>
  </si>
  <si>
    <t>Котельничский муниципальный район/Красногорское/33619488</t>
  </si>
  <si>
    <t>ООО "ЖКХ Олиста"</t>
  </si>
  <si>
    <t>42/16-тэ-2022</t>
  </si>
  <si>
    <t>Котельничский муниципальный район/Макарьевское/33619460</t>
  </si>
  <si>
    <t xml:space="preserve"> ООО "Макарьевское ЖКХ" </t>
  </si>
  <si>
    <t>43/14-тэ-2022</t>
  </si>
  <si>
    <t>36/54-тэ-2024</t>
  </si>
  <si>
    <t>Котельничский муниципальный район/Молотниковское/33619436</t>
  </si>
  <si>
    <t xml:space="preserve"> ООО "ЖКХ Олиста" </t>
  </si>
  <si>
    <t>34/11-тэ-2024</t>
  </si>
  <si>
    <t>Котельничский муниципальный район/Морозовское/33619468</t>
  </si>
  <si>
    <t>36/49-тэ-2024</t>
  </si>
  <si>
    <t>Котельничский муниципальный район/Родичевское/33619424</t>
  </si>
  <si>
    <t>Котельничский муниципальный район/Светловское/33619481</t>
  </si>
  <si>
    <t>Котельничский муниципальный район/Юбилейное/33619448</t>
  </si>
  <si>
    <t>ООО «Коммунальное предприятие поселка Юбилейный»</t>
  </si>
  <si>
    <t>45/77-тэ-2022</t>
  </si>
  <si>
    <t>36/53-тэ-2024</t>
  </si>
  <si>
    <t>Котельничский муниципальный район/Юрьевское/33619494</t>
  </si>
  <si>
    <t>36/51-тэ-2024</t>
  </si>
  <si>
    <t>Котельничский муниципальный район/Зайцевское/33619428</t>
  </si>
  <si>
    <t xml:space="preserve"> ООО "ЖКХ Олиста"  с 2023 года нет населения</t>
  </si>
  <si>
    <t>Куменский муниципальный район/Березниковское/33620408</t>
  </si>
  <si>
    <r>
      <t xml:space="preserve">ООО "Вожгальское домоуправление" (с 25.07.2023)                      </t>
    </r>
    <r>
      <rPr>
        <sz val="12"/>
        <color rgb="FFFF0000"/>
        <rFont val="Times New Roman"/>
        <family val="1"/>
        <charset val="204"/>
      </rPr>
      <t>ранее ООО "Тепло-транс"</t>
    </r>
  </si>
  <si>
    <t>24/1-тэ-2023</t>
  </si>
  <si>
    <t>Куменский муниципальный район/Большеперелазское</t>
  </si>
  <si>
    <t>МУП "Куменские тепловые системы"</t>
  </si>
  <si>
    <t>45/64-тэ-2022</t>
  </si>
  <si>
    <t>39/18-тэ-2024</t>
  </si>
  <si>
    <t>Куменский муниципальный район/Вичевское/33620420</t>
  </si>
  <si>
    <t>ООО "Газпром теплоэнерго Киров"</t>
  </si>
  <si>
    <t>44/75-тэ-2022</t>
  </si>
  <si>
    <t>42/1-тэ-2024</t>
  </si>
  <si>
    <t>Куменский муниципальный район/Вожгальское/33620421</t>
  </si>
  <si>
    <t>СПК ордена Ленина племзавод "Красный Октябрь" (дер. Чекоты )</t>
  </si>
  <si>
    <t>45/69-тэ-2022</t>
  </si>
  <si>
    <t>41/7-тэ-2024</t>
  </si>
  <si>
    <t>Куменский муниципальный район/Кумёнское/33620428</t>
  </si>
  <si>
    <t>Куменский муниципальный район/Поселок Нижнеивкино/33620154</t>
  </si>
  <si>
    <t>ЗАО "Санаторий "Нижне-Ивкино"</t>
  </si>
  <si>
    <t>44/33-тэ-2022</t>
  </si>
  <si>
    <t>40/14-тэ-2024</t>
  </si>
  <si>
    <t>КОГУП "Облкоммунсервис" с учетом производства ЗАО "Санаторий "Нижне-Ивкино" с 27.12.2023</t>
  </si>
  <si>
    <t>45/83-тэ-2023</t>
  </si>
  <si>
    <t>с 27.12.2023 КОГУП Облкоммунсервис</t>
  </si>
  <si>
    <t>КОГУП "Облкоммунсервис" с 01.12.2020 (ранее ООО "Сельская теплоснабжающая компания")</t>
  </si>
  <si>
    <t>43/22-тэ-2024</t>
  </si>
  <si>
    <t>ОАО "Санаторий "Лесная Новь" им.Ю.Ф.Янтарева"</t>
  </si>
  <si>
    <t>44/34-тэ-2022</t>
  </si>
  <si>
    <t>45/20-тэ-2024</t>
  </si>
  <si>
    <t>Куменский муниципальный район/Поселок Кумены/33620151</t>
  </si>
  <si>
    <t>Куменский муниципальный район/Речное/33620444</t>
  </si>
  <si>
    <t>ООО «Тепломарт» пос. Речной</t>
  </si>
  <si>
    <t>45/65-тэ-2022</t>
  </si>
  <si>
    <t>42/9-тэ-2024</t>
  </si>
  <si>
    <t>ООО ЖКХ «Кстинино» пос. Олимпийский</t>
  </si>
  <si>
    <t>45/63-тэ-2022</t>
  </si>
  <si>
    <t>Лебяжский муниципальный округ/Поселок Лебяжье/33521000</t>
  </si>
  <si>
    <r>
      <t xml:space="preserve">МУП "Коммунсервис"/ </t>
    </r>
    <r>
      <rPr>
        <sz val="12"/>
        <rFont val="Times New Roman"/>
        <family val="1"/>
        <charset val="204"/>
      </rPr>
      <t>КОГУП "Облкоммунсервис" (с 01.09.2022)</t>
    </r>
  </si>
  <si>
    <t>47/7-тэ-2022</t>
  </si>
  <si>
    <t>38/48-тэ-2024</t>
  </si>
  <si>
    <t>с 30.11.2022 КОГУП Облкоммунсервис</t>
  </si>
  <si>
    <t>КОГБУЗ "Лебяжская центральная районная больница"</t>
  </si>
  <si>
    <t>44/56-тэ-2022</t>
  </si>
  <si>
    <t>33/14-тэ-2024</t>
  </si>
  <si>
    <t>Лузский муниципальный округ/Город Луза/33522000</t>
  </si>
  <si>
    <t>ООО "Лузская теплоснабжающая компания"</t>
  </si>
  <si>
    <t>45/21-тэ-2022</t>
  </si>
  <si>
    <t>42/6-тэ-2024</t>
  </si>
  <si>
    <t>ООО «Лузская Теплоснабжающая Компания» (пгт. Лальск) с 05.10.2021, ранее ООО УК "Лальск"</t>
  </si>
  <si>
    <t>45/22-тэ-2022</t>
  </si>
  <si>
    <t>Мурашинский муниципальный округ/Город Мураши/33524000</t>
  </si>
  <si>
    <t>ООО "Вяткомсервис"</t>
  </si>
  <si>
    <t>45/95-тэ-2022</t>
  </si>
  <si>
    <t>39/11-тэ-2024</t>
  </si>
  <si>
    <t>ООО "Теплоинвестплюс"</t>
  </si>
  <si>
    <t>45/96-тэ-2022</t>
  </si>
  <si>
    <t>41/8-тэ-2024</t>
  </si>
  <si>
    <t xml:space="preserve">ООО "Энергия" </t>
  </si>
  <si>
    <t>43/17-тэ-2022</t>
  </si>
  <si>
    <t>39/8-тэ-2024</t>
  </si>
  <si>
    <t>Мурашинский муниципальный округ/Безбожниковское/33524000</t>
  </si>
  <si>
    <t>ООО "Тепло-Сервис" (Безбожник)</t>
  </si>
  <si>
    <t>45/97-тэ-2022</t>
  </si>
  <si>
    <t>39/10-тэ-2024</t>
  </si>
  <si>
    <t>Мурашинский муниципальный округ/Октябрьское/33524000</t>
  </si>
  <si>
    <t>ООО «Теплоснабжающая компания»</t>
  </si>
  <si>
    <t>45/98-тэ-2022</t>
  </si>
  <si>
    <t>39/9-тэ-2024</t>
  </si>
  <si>
    <t>Нагорский муниципальный район/Поселок Нагорск/33625151</t>
  </si>
  <si>
    <t>ООО «Нагорские коммунальные системы» 3 кот КС</t>
  </si>
  <si>
    <t>45/104-тэ-2022</t>
  </si>
  <si>
    <t>35/7-тэ-2024</t>
  </si>
  <si>
    <t>ООО «Нагорские коммунальные системы» 2 кот - аренда</t>
  </si>
  <si>
    <t>Немский муниципальный район/Немское/33626151</t>
  </si>
  <si>
    <t>ООО "Кировавтогаз"</t>
  </si>
  <si>
    <t>43/15-тэ-2022</t>
  </si>
  <si>
    <t>дерег</t>
  </si>
  <si>
    <t>Немский муниципальный район/Архангельское/33626404</t>
  </si>
  <si>
    <t>40/10-тэ-2024</t>
  </si>
  <si>
    <t>Нолинский муниципальный район/Город Нолинск/33627101</t>
  </si>
  <si>
    <t>ОАО "Коммунэнерго" (г. Нолинск)</t>
  </si>
  <si>
    <t>ОАО "Коммунэнерго" (дер. Рябиновщина)</t>
  </si>
  <si>
    <t>Нолинский муниципальный район/Поселок Аркуль/33627152</t>
  </si>
  <si>
    <t>Нолинский муниципальный район/Перевозское/33627436</t>
  </si>
  <si>
    <t>Нолинский муниципальный район/Татауровское/33627452</t>
  </si>
  <si>
    <t>МОУ СОШ с.Татаурово</t>
  </si>
  <si>
    <t>41/24-тэ-2022</t>
  </si>
  <si>
    <t>33/15-тэ-2024</t>
  </si>
  <si>
    <t>Омутнинский муниципальный район/Город Омутнинск/33628101</t>
  </si>
  <si>
    <t>МУП ЖКХ Омутнинского района</t>
  </si>
  <si>
    <t>43/6-тэ-2022</t>
  </si>
  <si>
    <t>42/14-тэ-2024</t>
  </si>
  <si>
    <t>Омутнинский муниципальный район/Леснополянское/33628424</t>
  </si>
  <si>
    <t>МУП ЖКХ Омутнинского района с 07.09.2021</t>
  </si>
  <si>
    <t>39/22-тэ-2024</t>
  </si>
  <si>
    <t>Омутнинский муниципальный район/Поселок Восточный/33628155</t>
  </si>
  <si>
    <t>МКУП ЖКХ "Коммунальник"</t>
  </si>
  <si>
    <t>43/7-тэ-2022</t>
  </si>
  <si>
    <t>38/12-тэ-2024</t>
  </si>
  <si>
    <t>Омутнинский муниципальный район/Поселок Песковка/33628162</t>
  </si>
  <si>
    <t>38/4-тэ-2024</t>
  </si>
  <si>
    <t>МУП ЖКХ "Песковский коммунальник" от котельной ФКУ «База материально-технического и военного снабжения УФСИН по Кировской области»</t>
  </si>
  <si>
    <t>44/35-тэ-2022</t>
  </si>
  <si>
    <t>38/13-тэ-2024</t>
  </si>
  <si>
    <t>МУП ЖКХ "Песковский коммунальник"</t>
  </si>
  <si>
    <t>Омутнинский муниципальный район/Чернохолуницкое/33628430</t>
  </si>
  <si>
    <t>Опаринский муниципальный округ 33529000</t>
  </si>
  <si>
    <t>ООО «Кировский лесопромышленный комбинат»</t>
  </si>
  <si>
    <t>ООО «Энергоресурс» с 26.01.2021 (ранее МУП "Маромицкие ТеплоВодоСети")</t>
  </si>
  <si>
    <t xml:space="preserve">МКУ "УЖКХ п. Речной" </t>
  </si>
  <si>
    <t>41/18-тэ-2022</t>
  </si>
  <si>
    <t>наеление отключились</t>
  </si>
  <si>
    <t>Оричевский муниципальный район/Быстрицкое/33630406</t>
  </si>
  <si>
    <t>ООО ЖКХ "Торфяное"</t>
  </si>
  <si>
    <t>45/44-тэ-2022</t>
  </si>
  <si>
    <t>36/38-тэ-2024</t>
  </si>
  <si>
    <t>Оричевский муниципальный район/Гарское/33630412</t>
  </si>
  <si>
    <t>ООО ТК "Теплосервис"</t>
  </si>
  <si>
    <t>44/25-тэ-2022</t>
  </si>
  <si>
    <t>40/3-тэ-2024</t>
  </si>
  <si>
    <t>Оричевский муниципальный район/Кучелаповское/33630424</t>
  </si>
  <si>
    <t>Филиал ОАО "РЖД-ЗДОРОВЬЕ" санаторий-профилакторий "Сосновый бор"</t>
  </si>
  <si>
    <t>45/40-тэ-2022</t>
  </si>
  <si>
    <t>36/39-тэ-2024</t>
  </si>
  <si>
    <t>ОМУП ЖКХ "Кучелапы"</t>
  </si>
  <si>
    <t>45/35-тэ-2022</t>
  </si>
  <si>
    <t>33/2-тэ-2024</t>
  </si>
  <si>
    <t>Оричевский муниципальный район/Пищальское/33630436</t>
  </si>
  <si>
    <t>ОМУП ЖКХ "Кучелапы" (ранее ООО "Бор")</t>
  </si>
  <si>
    <t>Оричевский муниципальный район/Торфяное/33630450</t>
  </si>
  <si>
    <t>Оричевский муниципальный район/Лугоболотное/33630426</t>
  </si>
  <si>
    <t>МУП КХ "Юбилейный"</t>
  </si>
  <si>
    <t>45/38-тэ-2022</t>
  </si>
  <si>
    <t>38/3-тэ-2024</t>
  </si>
  <si>
    <t>Оричевский муниципальный район/Мирнинское/33630154</t>
  </si>
  <si>
    <t>ООО ТК «Теплосервис Плюс»</t>
  </si>
  <si>
    <t>44/26-тэ-2022</t>
  </si>
  <si>
    <t>39/7-тэ-2024</t>
  </si>
  <si>
    <t>Оричевский муниципальный район/Поселок Левинцы/33630153</t>
  </si>
  <si>
    <r>
      <t xml:space="preserve">ООО Тепловая Компания "Коммунсервис" </t>
    </r>
    <r>
      <rPr>
        <sz val="12"/>
        <color rgb="FFFF0000"/>
        <rFont val="Times New Roman"/>
        <family val="1"/>
        <charset val="204"/>
      </rPr>
      <t>ранее Оричевское МУПП ЖКХ "Коммунсервис"</t>
    </r>
  </si>
  <si>
    <t>43/1-тэ-2022</t>
  </si>
  <si>
    <t>35/37-тэ-2023</t>
  </si>
  <si>
    <t>Оричевский муниципальный район/Поселок Оричи/33630151</t>
  </si>
  <si>
    <t>ООО "Кировжилсервис"</t>
  </si>
  <si>
    <t>44/30-тэ-2022</t>
  </si>
  <si>
    <t>4/2-тэ-2023</t>
  </si>
  <si>
    <t>отменен 21.02.2023</t>
  </si>
  <si>
    <t>Оричевский муниципальный район/Усовское/33630452</t>
  </si>
  <si>
    <t>Оричевский муниципальный район/Истобенское/33630416</t>
  </si>
  <si>
    <r>
      <t>ООО Тепловая Компания "Коммунсервис"</t>
    </r>
    <r>
      <rPr>
        <sz val="12"/>
        <color rgb="FFFF0000"/>
        <rFont val="Times New Roman"/>
        <family val="1"/>
        <charset val="204"/>
      </rPr>
      <t xml:space="preserve"> ранее Оричевское МУПП ЖКХ "Коммунсервис"</t>
    </r>
  </si>
  <si>
    <t>Оричевский муниципальный район/Адышевское/33630404</t>
  </si>
  <si>
    <t>Оричевское муниципальное унитарное предприятие жилищно-коммунального хозяйства «Адышево»</t>
  </si>
  <si>
    <t>45/36-тэ-2022</t>
  </si>
  <si>
    <t>33/3-тэ-2024</t>
  </si>
  <si>
    <r>
      <t xml:space="preserve">ГАУ РК «Санаторий «Серёгово» </t>
    </r>
    <r>
      <rPr>
        <sz val="12"/>
        <color rgb="FFFF0000"/>
        <rFont val="Times New Roman"/>
        <family val="1"/>
        <charset val="204"/>
      </rPr>
      <t>ранее ООО "Санаторий Колос"</t>
    </r>
  </si>
  <si>
    <t>44/28-тэ-2022</t>
  </si>
  <si>
    <t>46/3-тэ-2024</t>
  </si>
  <si>
    <t>Оричевский муниципальный район/Коршикское/33630420</t>
  </si>
  <si>
    <t>МУП КХ "Юбилейный" (ранее ООО ЖКХ "Коршикское")</t>
  </si>
  <si>
    <t>38/2-тэ-2024</t>
  </si>
  <si>
    <t>Оричевский муниципальный район/Пустощенское/33630440</t>
  </si>
  <si>
    <t>Оричевский муниципальный район/Шалеговское/33630456</t>
  </si>
  <si>
    <t>ООО ТК "Теплосервис" (пос. Зеленый)</t>
  </si>
  <si>
    <t>Оричевский муниципальный район/Поселок Стрижи/33630157</t>
  </si>
  <si>
    <t>ООО "ТеплоЭнергоСервис" (ранее ООО "СтройЭнергоСервис")</t>
  </si>
  <si>
    <t>44/27-тэ-2022</t>
  </si>
  <si>
    <t>35/54-тэ-2024</t>
  </si>
  <si>
    <t>Орловский муниципальный район/Орловское сельское поселение/33645425</t>
  </si>
  <si>
    <t xml:space="preserve">МУП ЖКХ «Орловское» (дер.Цепели, с.Чудиново) </t>
  </si>
  <si>
    <t>44/39-тэ-2022</t>
  </si>
  <si>
    <t>33/10-тэ-2024</t>
  </si>
  <si>
    <t>МУП ЖКХ «Орловское» (дер.Кузнецы, с. Колково)</t>
  </si>
  <si>
    <t>44/40-тэ-2022</t>
  </si>
  <si>
    <t>33/11-тэ-2024</t>
  </si>
  <si>
    <t>Орловский муниципальный район/Орловское городское поселение/33645101</t>
  </si>
  <si>
    <t>ООО "Лесстройкомплект" (котельные №№ 3,14,17)</t>
  </si>
  <si>
    <t>45/2-тэ-2022</t>
  </si>
  <si>
    <t>43/12-тэ-2024</t>
  </si>
  <si>
    <t>ООО "Лесстройкомплект" (котельная №15)</t>
  </si>
  <si>
    <t>44/6-тэ-2024</t>
  </si>
  <si>
    <t>ООО "Лесстройкомплект" (котельная №7)</t>
  </si>
  <si>
    <t>ООО "Лесстройкомплект" (котельная №1)</t>
  </si>
  <si>
    <t xml:space="preserve">ООО "Лесстройкомплект" (котельная №9) </t>
  </si>
  <si>
    <t>ИП Гордеева О.В. (котельная №5)</t>
  </si>
  <si>
    <t>43/11-тэ-2022</t>
  </si>
  <si>
    <t>32/6-тэ-2024</t>
  </si>
  <si>
    <t>ИП Гордеева О.В. (котельная №6)</t>
  </si>
  <si>
    <t xml:space="preserve">ООО "Лесстройкомплект" (котельная №18) </t>
  </si>
  <si>
    <t>45/1-тэ-2022</t>
  </si>
  <si>
    <t>Пижанский муниципальный округ/33531000</t>
  </si>
  <si>
    <t>МУП "Пижанская автоколонна" (пгт Пижанка)</t>
  </si>
  <si>
    <t>44/41-тэ-2022</t>
  </si>
  <si>
    <t>33/7-тэ-2024</t>
  </si>
  <si>
    <t>МУП "Пижанская автоколонна" (котельная дер.Павлово, ул.Школьная, д 5А)</t>
  </si>
  <si>
    <t>МУП "Пижанская автоколонна" (котельная дер.Павлово, ул.Советская, д 2А)</t>
  </si>
  <si>
    <t>Подосиновский муниципальный район/Пинюгское городское поселение/33632157</t>
  </si>
  <si>
    <t xml:space="preserve">ООО "Система"(пгт Пинюг) </t>
  </si>
  <si>
    <t>45/34-тэ-2022</t>
  </si>
  <si>
    <t>31/8-тэ-2024</t>
  </si>
  <si>
    <t>Подосиновский муниципальный район/Подосиновское городское поселение/</t>
  </si>
  <si>
    <t xml:space="preserve">ООО "Система" (ул. Торговая, д. 3) </t>
  </si>
  <si>
    <t xml:space="preserve">ООО "Система" (ул. Рабочая 6) </t>
  </si>
  <si>
    <t>ООО «Теплоэнергия» (Вместо ООО "Теплосервисная компания") - с текущей даты</t>
  </si>
  <si>
    <t>41/55-тэ-2022</t>
  </si>
  <si>
    <t>33/9-тэ-2024</t>
  </si>
  <si>
    <t>Подосиновский муниципальный район/Яхреньгское/33632440</t>
  </si>
  <si>
    <r>
      <t>ООО "Система" (</t>
    </r>
    <r>
      <rPr>
        <sz val="12"/>
        <color rgb="FFFF0000"/>
        <rFont val="Times New Roman"/>
        <family val="1"/>
        <charset val="204"/>
      </rPr>
      <t>вместо ООО "Новый Маяк") с текщей даты</t>
    </r>
  </si>
  <si>
    <t>34/14-тэ-2023</t>
  </si>
  <si>
    <t>Подосиновский муниципальный район/Демьяновское городское поселение/33632154</t>
  </si>
  <si>
    <t>ООО "Хорошее тепло"</t>
  </si>
  <si>
    <t>41/56-тэ-2022</t>
  </si>
  <si>
    <t>33/8-тэ-2024</t>
  </si>
  <si>
    <r>
      <t xml:space="preserve">ООО "Теплосервис Плюс </t>
    </r>
    <r>
      <rPr>
        <sz val="12"/>
        <color rgb="FFFF0000"/>
        <rFont val="Times New Roman"/>
        <family val="1"/>
        <charset val="204"/>
      </rPr>
      <t>(вместо ООО "Система") с текущей даты</t>
    </r>
  </si>
  <si>
    <t>32/5-тэ-2023</t>
  </si>
  <si>
    <t>Санчурский муниципальный район/Поселок Санчурск/33633151</t>
  </si>
  <si>
    <r>
      <t xml:space="preserve">КОГУП "Облкоммунсервис" </t>
    </r>
    <r>
      <rPr>
        <sz val="10"/>
        <rFont val="Times New Roman"/>
        <family val="1"/>
        <charset val="204"/>
      </rPr>
      <t>(котельные по адресам: пер. Мирный, д.7, ул. Первомайская, д.21, ул. Свердлова, д.17 а, ул. Розы Люксембург, д.6 а, ул. Горького, д.2 а, ул. Ленина, д.46, с. Матвинур, ул. Молодежная д. 6)</t>
    </r>
    <r>
      <rPr>
        <sz val="12"/>
        <rFont val="Times New Roman"/>
        <family val="1"/>
        <charset val="204"/>
      </rPr>
      <t xml:space="preserve"> с 14.12.2021</t>
    </r>
  </si>
  <si>
    <t>Свечинский муниципальный район/Свечинское/</t>
  </si>
  <si>
    <t>ООО "КаринторфТеплоСеть"</t>
  </si>
  <si>
    <t>41/22-тэ-2022</t>
  </si>
  <si>
    <t>38/11-тэ-2024</t>
  </si>
  <si>
    <t>Свечинский муниципальный район/Поселок Свеча/33634151</t>
  </si>
  <si>
    <t>ООО "Энергоресурс" (вместо ИП Барановой Т.В.)-с текущей даты</t>
  </si>
  <si>
    <t>ООО "Ресурс"  (Вместо ООО "РКС")</t>
  </si>
  <si>
    <t>45/102-тэ-2022</t>
  </si>
  <si>
    <t>38/10-тэ-2024</t>
  </si>
  <si>
    <t>город Слободской</t>
  </si>
  <si>
    <t>44/3-тэ-2022</t>
  </si>
  <si>
    <t>46/1-тэ-2024</t>
  </si>
  <si>
    <t>ООО "Эдельвейс-2"</t>
  </si>
  <si>
    <t>44/29-тэ-2022</t>
  </si>
  <si>
    <t>28/2-тэ-2023</t>
  </si>
  <si>
    <t>отменен 22.08.2023</t>
  </si>
  <si>
    <t>ЗАО "Красный якорь"</t>
  </si>
  <si>
    <t>44/4-тэ-2022</t>
  </si>
  <si>
    <t>45/7-тэ-2024</t>
  </si>
  <si>
    <r>
      <t xml:space="preserve">ИП Кузнецов А.С. </t>
    </r>
    <r>
      <rPr>
        <sz val="12"/>
        <color rgb="FFFF0000"/>
        <rFont val="Times New Roman"/>
        <family val="1"/>
        <charset val="204"/>
      </rPr>
      <t>УДАЛИТЬ</t>
    </r>
  </si>
  <si>
    <t>ООО "Тепло Снабжающая Компания" (6 котельных)</t>
  </si>
  <si>
    <t>41/9-тэ-2022</t>
  </si>
  <si>
    <t>36/41-тэ-2024</t>
  </si>
  <si>
    <t>ООО "Тепло Снабжающая Компания"(4 котельные)</t>
  </si>
  <si>
    <t>41/8-тэ-2022</t>
  </si>
  <si>
    <t>36/40-тэ-2024</t>
  </si>
  <si>
    <t>ООО "Спичечная фабрика "Белка-Фаворит"</t>
  </si>
  <si>
    <t>44/5-тэ-2022</t>
  </si>
  <si>
    <t>45/6-тэ-2024</t>
  </si>
  <si>
    <t>Слободской муниципальный район/Бобинское/33635402</t>
  </si>
  <si>
    <t>ОАО "Санаторий Митино"</t>
  </si>
  <si>
    <t>45/84-тэ-2022</t>
  </si>
  <si>
    <t>40/13-тэ-2024</t>
  </si>
  <si>
    <r>
      <rPr>
        <sz val="12"/>
        <rFont val="Times New Roman"/>
        <family val="1"/>
        <charset val="204"/>
      </rPr>
      <t>МУП ЖКХ "Запад"</t>
    </r>
    <r>
      <rPr>
        <sz val="12"/>
        <color rgb="FFFF0000"/>
        <rFont val="Times New Roman"/>
        <family val="1"/>
        <charset val="204"/>
      </rPr>
      <t xml:space="preserve"> </t>
    </r>
  </si>
  <si>
    <t>45/78-тэ-2022</t>
  </si>
  <si>
    <t>34/16-тэ-2024</t>
  </si>
  <si>
    <t>Слободской муниципальный район/Шиховское/33635452</t>
  </si>
  <si>
    <t>Слободской муниципальный район/Октябрьское/33635440</t>
  </si>
  <si>
    <t>ООО "Октябрьский"</t>
  </si>
  <si>
    <t>45/79-тэ-2022</t>
  </si>
  <si>
    <t>33/13-тэ-2024</t>
  </si>
  <si>
    <t>Слободской муниципальный район/Стуловское/33635456</t>
  </si>
  <si>
    <t>ООО "ПМК-14"</t>
  </si>
  <si>
    <t>45/81-тэ-2022</t>
  </si>
  <si>
    <t>33/12-тэ-2024</t>
  </si>
  <si>
    <t xml:space="preserve"> МУП "Теплопроводность" </t>
  </si>
  <si>
    <t>41/20-тэ-2022</t>
  </si>
  <si>
    <t>37/10-тэ-2024</t>
  </si>
  <si>
    <t>КОГУП «Облкоммунсервис» котельные, расположенные по адресам: Кировская область, Слободской район, дер. Стулово, ул. Трактовая, д. 58 (кот. № 1), ул. Новая, д. 59 (кот. № 2 ) с 27.12.2023</t>
  </si>
  <si>
    <t>46/2-тэ-2023</t>
  </si>
  <si>
    <t xml:space="preserve"> с 27.12.2023 КОГУП «Облкоммунсервис» </t>
  </si>
  <si>
    <t>Слободской муниципальный район/Поселок Вахруши/33635153</t>
  </si>
  <si>
    <t>МУП ЖКХ "Запад"</t>
  </si>
  <si>
    <t>Слободской муниципальный район/Каринское/33635424</t>
  </si>
  <si>
    <r>
      <t xml:space="preserve"> МУП "Теплопроводность" </t>
    </r>
    <r>
      <rPr>
        <sz val="12"/>
        <color rgb="FFFF0000"/>
        <rFont val="Times New Roman"/>
        <family val="1"/>
        <charset val="204"/>
      </rPr>
      <t>(вместо ООО "Тепловик")</t>
    </r>
  </si>
  <si>
    <t>41/21-тэ-2022</t>
  </si>
  <si>
    <t>КОГАУСО "Каринский психоневрологический интернат"</t>
  </si>
  <si>
    <t>45/83-тэ-2022</t>
  </si>
  <si>
    <t>37/15-тэ-2024</t>
  </si>
  <si>
    <t>Слободской муниципальный район/Закаринское/33635412</t>
  </si>
  <si>
    <r>
      <t xml:space="preserve"> МУП "Теплопроводность"</t>
    </r>
    <r>
      <rPr>
        <sz val="12"/>
        <color rgb="FFFF0000"/>
        <rFont val="Times New Roman"/>
        <family val="1"/>
        <charset val="204"/>
      </rPr>
      <t xml:space="preserve"> (вместо ООО "Тепловик")</t>
    </r>
  </si>
  <si>
    <t>Слободской муниципальный район/Озерницкий/33635436</t>
  </si>
  <si>
    <t>ООО "Восток"</t>
  </si>
  <si>
    <t>45/82-тэ-2022</t>
  </si>
  <si>
    <t>34/17-тэ-2024</t>
  </si>
  <si>
    <t>Слободской муниципальный район/Денисовское/33635404</t>
  </si>
  <si>
    <t>Слободской муниципальный район/Ильинское/33635416</t>
  </si>
  <si>
    <t>45/80-тэ-2022</t>
  </si>
  <si>
    <t>34/18-тэ-2024</t>
  </si>
  <si>
    <t>Слободской муниципальный район/Шестаковское/33635460</t>
  </si>
  <si>
    <t>МУП "Теплопроводность" (с. Шестаково)</t>
  </si>
  <si>
    <t>Советский муниципальный район/Город Советск/33636101</t>
  </si>
  <si>
    <t>ОАО "Советские коммунальные системы"(ул. Строителей,27, ул. Энгельса,17-а г. Советск)</t>
  </si>
  <si>
    <t>44/179-тэ-2022</t>
  </si>
  <si>
    <t>38/45-тэ-2024</t>
  </si>
  <si>
    <t>КОГОБУ СПО "Суводский лесхоз-техникум"</t>
  </si>
  <si>
    <t>41/54-тэ-2022</t>
  </si>
  <si>
    <t>35/48-тэ-2024</t>
  </si>
  <si>
    <t>ОАО "Советское ремтехпредприятие"</t>
  </si>
  <si>
    <t>44/180-тэ-2022</t>
  </si>
  <si>
    <t>35/46-тэ-2024</t>
  </si>
  <si>
    <r>
      <t xml:space="preserve"> ООО "Крона" </t>
    </r>
    <r>
      <rPr>
        <sz val="12"/>
        <color rgb="FFFF0000"/>
        <rFont val="Times New Roman"/>
        <family val="1"/>
        <charset val="204"/>
      </rPr>
      <t>вместо</t>
    </r>
    <r>
      <rPr>
        <sz val="12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ООО "Советский мясокомбинат"</t>
    </r>
  </si>
  <si>
    <t>43/94-тэ-2022</t>
  </si>
  <si>
    <t>34/10-тэ-2024</t>
  </si>
  <si>
    <r>
      <t xml:space="preserve">КОГУП "Облкоммунсервис" </t>
    </r>
    <r>
      <rPr>
        <sz val="12"/>
        <color rgb="FFFF0000"/>
        <rFont val="Times New Roman"/>
        <family val="1"/>
        <charset val="204"/>
      </rPr>
      <t xml:space="preserve">вместо АО "СКС"  с 27.12.2023 </t>
    </r>
  </si>
  <si>
    <t>ООО «Теплосеть»</t>
  </si>
  <si>
    <t>44/181-тэ-2022</t>
  </si>
  <si>
    <t>35/47-тэ-2024</t>
  </si>
  <si>
    <t>ООО "Крона"</t>
  </si>
  <si>
    <t>34/9-тэ-2024</t>
  </si>
  <si>
    <r>
      <t>КОГУП "Облкоммунсервис"</t>
    </r>
    <r>
      <rPr>
        <sz val="12"/>
        <color rgb="FFFF0000"/>
        <rFont val="Times New Roman"/>
        <family val="1"/>
        <charset val="204"/>
      </rPr>
      <t xml:space="preserve"> вместо КОГОУСПО "Техникум промышленности и народных промыслов"</t>
    </r>
    <r>
      <rPr>
        <sz val="12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с 27.12.2023</t>
    </r>
  </si>
  <si>
    <t>41/53-тэ-2022</t>
  </si>
  <si>
    <t>ОАО "Советские коммунальные системы" (ул. Кирова, 5; ул. Октябрьская, 70 г. Советск)</t>
  </si>
  <si>
    <t>44/178-тэ-2022</t>
  </si>
  <si>
    <t>Советский муниципальный район/Ильинское/33636424</t>
  </si>
  <si>
    <t>Советский муниципальный район/Колянурское/33636436</t>
  </si>
  <si>
    <t>Советский муниципальный район/Родыгинское/33636464</t>
  </si>
  <si>
    <t>Сунский муниципальный район/Поселок Суна/33637151</t>
  </si>
  <si>
    <t>ООО "ТК Ресурс"</t>
  </si>
  <si>
    <t>Сунский муниципальный район/Кокуйское/33637406</t>
  </si>
  <si>
    <t>Сунский муниципальный район/Большевитское/33637428</t>
  </si>
  <si>
    <t>СПК СА "Большевик"</t>
  </si>
  <si>
    <t>45/103-тэ-2022</t>
  </si>
  <si>
    <t>31/13-тэ-2024</t>
  </si>
  <si>
    <t>Тужинский муниципальный район/Поселок Тужа/33638151</t>
  </si>
  <si>
    <t>44/24-тэ-2022</t>
  </si>
  <si>
    <t>41/14-тэ-2024</t>
  </si>
  <si>
    <t>Унинский муниципальный округ/Поселок Уни/33540000</t>
  </si>
  <si>
    <t>ООО "Коммунальщик"</t>
  </si>
  <si>
    <t>44/22-тэ-2022</t>
  </si>
  <si>
    <t>42/5-тэ-2024</t>
  </si>
  <si>
    <t>ООО "Родник"</t>
  </si>
  <si>
    <t>45/101-тэ-2022</t>
  </si>
  <si>
    <t>31/12-тэ-2024</t>
  </si>
  <si>
    <t>Уржумский муниципальный район/Город Уржум/33641101</t>
  </si>
  <si>
    <t>ОАО "Уржумский спирто-водочный завод"</t>
  </si>
  <si>
    <t>44/47-тэ-2022</t>
  </si>
  <si>
    <t>38/42-тэ-2024</t>
  </si>
  <si>
    <t>КОГУП "Облкоммунсервис" с 01.12.2020 ранее МУП "Теплосервис"</t>
  </si>
  <si>
    <t>Уржумский муниципальный район/Лазаревское/33641432</t>
  </si>
  <si>
    <t>Уржумский муниципальный район/Уржумское/33641424</t>
  </si>
  <si>
    <t>Фаленский муниципальный район/Поселок Фаленки/33643151</t>
  </si>
  <si>
    <t>Фаленский муниципальный район/Медвеженское/33643428</t>
  </si>
  <si>
    <t>Фаленский муниципальный район/Левановское/33643424</t>
  </si>
  <si>
    <t>Шабалинский муниципальный район/Поселок Ленинское/33647151</t>
  </si>
  <si>
    <t>ООО "Шабалинское ЖКХ"</t>
  </si>
  <si>
    <t>43/2-тэ-2022</t>
  </si>
  <si>
    <t>42/2-тэ-2024</t>
  </si>
  <si>
    <t>ООО "Система ЮГ"</t>
  </si>
  <si>
    <t>43/3-тэ-2022</t>
  </si>
  <si>
    <t>тариф до 31.12.2023</t>
  </si>
  <si>
    <t>выйдет новая ТСО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</si>
  <si>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</si>
  <si>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44/48-тэ-2022</t>
  </si>
  <si>
    <t>36/44-тэ-2024</t>
  </si>
  <si>
    <t>Юрьянский муниципальный район/Поселок Юрья/33649151</t>
  </si>
  <si>
    <t>ООО "Юрьянские коммунальные системы"</t>
  </si>
  <si>
    <t>41/15-тэ-2022</t>
  </si>
  <si>
    <t>38/6-тэ-2024</t>
  </si>
  <si>
    <t>ООО "Юрьянские коммунальные системы" (п Юрья, ул. Дачная, д 10а)</t>
  </si>
  <si>
    <t xml:space="preserve">Кировское областное государственное общеобразовательное бюджетное учреждение для для детей-сирот и детей, оставшихся без попечения родителей "Детский-дом школа" с. Великорецкое Юрьянского района </t>
  </si>
  <si>
    <t>39/13-тэ-2024</t>
  </si>
  <si>
    <t xml:space="preserve">Главное управление МЧС России по Кировской области </t>
  </si>
  <si>
    <t>45/75-тэ-2022</t>
  </si>
  <si>
    <t>34/8-тэ-2024</t>
  </si>
  <si>
    <t>Юрьянский муниципальный район/Верховинское/33649420</t>
  </si>
  <si>
    <r>
      <t xml:space="preserve">ООО "Энергоресурс" </t>
    </r>
    <r>
      <rPr>
        <sz val="12"/>
        <color rgb="FFFF0000"/>
        <rFont val="Times New Roman"/>
        <family val="1"/>
        <charset val="204"/>
      </rPr>
      <t>вместо ООО "Юрьянские коммунальные системы" с 23.11.2022</t>
    </r>
  </si>
  <si>
    <t>44/65-тэ-2022</t>
  </si>
  <si>
    <t>Юрьянский муниципальный район/Гирсовское/33649430</t>
  </si>
  <si>
    <t>ООО "Пиллар"</t>
  </si>
  <si>
    <t>41/16-тэ-2022</t>
  </si>
  <si>
    <t>44/7-тэ-2024</t>
  </si>
  <si>
    <t>Юрьянский муниципальный район/Загарское/33649432</t>
  </si>
  <si>
    <t>ООО "Энергоресурс" (дер. Ложкари)</t>
  </si>
  <si>
    <t xml:space="preserve">ООО "Ирина" </t>
  </si>
  <si>
    <t>единый тариф ООО "Теплоэнерго"</t>
  </si>
  <si>
    <t>Юрьянский муниципальный район/Ивановское/33649436</t>
  </si>
  <si>
    <t>Юрьянский муниципальный район/Медянское</t>
  </si>
  <si>
    <t xml:space="preserve"> ООО "Лесстройкомплект" </t>
  </si>
  <si>
    <t>Юрьянский муниципальный район/Поселок Мурыгино/33649154</t>
  </si>
  <si>
    <t>ООО "Теплосервис"</t>
  </si>
  <si>
    <t>38/8-тэ-2024</t>
  </si>
  <si>
    <t>ОАО "Газпром теплоэнерго Киров"</t>
  </si>
  <si>
    <t>Юрьянский муниципальный район/Подгорцевское/33649455</t>
  </si>
  <si>
    <r>
      <t>ООО "Энергоресурс</t>
    </r>
    <r>
      <rPr>
        <sz val="12"/>
        <color rgb="FFFF0000"/>
        <rFont val="Times New Roman"/>
        <family val="1"/>
        <charset val="204"/>
      </rPr>
      <t xml:space="preserve"> (вместо ИП Гордеева О.В.) с текущей даты</t>
    </r>
  </si>
  <si>
    <t>43/11-тэ-2021</t>
  </si>
  <si>
    <t>42/10-тэ-2023</t>
  </si>
  <si>
    <t>Яранский муниципальный район/Город Яранск/33650101</t>
  </si>
  <si>
    <t>МУП "Вулкан" (ул. Лагуновская, 46а)</t>
  </si>
  <si>
    <t>43/99-тэ-2022</t>
  </si>
  <si>
    <t>39/4-тэ-2024</t>
  </si>
  <si>
    <t>ООО "Возрождение"</t>
  </si>
  <si>
    <t>45/41-тэ-2022</t>
  </si>
  <si>
    <t>34/2-тэ-2024</t>
  </si>
  <si>
    <t>КОГОКУ СПО «Яранский  государственный технологический техникум»</t>
  </si>
  <si>
    <t>45/43-тэ-2022</t>
  </si>
  <si>
    <t>34/4-тэ-2024</t>
  </si>
  <si>
    <t>МУП "Вулкан",Карла Маркса, 42</t>
  </si>
  <si>
    <t>39/5-2024</t>
  </si>
  <si>
    <t>МУП "Вулкан",Свободы, 59</t>
  </si>
  <si>
    <r>
      <t xml:space="preserve">МУП "Вулкан" </t>
    </r>
    <r>
      <rPr>
        <b/>
        <sz val="12"/>
        <rFont val="Times New Roman"/>
        <family val="1"/>
        <charset val="204"/>
      </rPr>
      <t>с 01.07.2024 объединен с Лагуновской</t>
    </r>
    <r>
      <rPr>
        <sz val="12"/>
        <rFont val="Times New Roman"/>
        <family val="1"/>
        <charset val="204"/>
      </rPr>
      <t xml:space="preserve"> (8 котельных)</t>
    </r>
  </si>
  <si>
    <t>Яранский муниципальный район/Знаменское/33650412</t>
  </si>
  <si>
    <t>МУП "Вулкан"</t>
  </si>
  <si>
    <t>ФГОУ СПО "Яранский аграрный техникум"</t>
  </si>
  <si>
    <t>45/42-тэ-2022</t>
  </si>
  <si>
    <t>34/5-тэ-2024</t>
  </si>
  <si>
    <t>Яранский муниципальный район/Опытнопольское/33650452</t>
  </si>
  <si>
    <t>ООО "Энергоресурс" (п. Заря)</t>
  </si>
  <si>
    <t>3/2-тэ-2023</t>
  </si>
  <si>
    <t xml:space="preserve"> </t>
  </si>
  <si>
    <r>
      <t xml:space="preserve">СПК (колхоз) "Знамя Ленина" (с 22.11.2023)                       </t>
    </r>
    <r>
      <rPr>
        <sz val="12"/>
        <color rgb="FFFF0000"/>
        <rFont val="Times New Roman"/>
        <family val="1"/>
        <charset val="204"/>
      </rPr>
      <t xml:space="preserve">       ранее МУП "Куменские тепловые сети"</t>
    </r>
  </si>
  <si>
    <t>41/6-тэ-2023</t>
  </si>
  <si>
    <t>ЕТО (основной тариф)</t>
  </si>
  <si>
    <t>мкр. Вересники</t>
  </si>
  <si>
    <r>
      <t xml:space="preserve">ПАО "Т Плюс" </t>
    </r>
    <r>
      <rPr>
        <sz val="12"/>
        <color rgb="FFFF0000"/>
        <rFont val="Times New Roman"/>
        <family val="1"/>
        <charset val="204"/>
      </rPr>
      <t>ранее МУП "Теплосервис"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</si>
</sst>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theme="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2"/>
      <color rgb="FFFFC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6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5" borderId="7" xfId="3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0" fontId="8" fillId="6" borderId="6" xfId="4" applyFont="1" applyFill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/>
    </xf>
    <xf numFmtId="2" fontId="3" fillId="7" borderId="7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2" fontId="3" fillId="7" borderId="8" xfId="0" applyNumberFormat="1" applyFont="1" applyFill="1" applyBorder="1" applyAlignment="1">
      <alignment horizontal="center" vertical="center"/>
    </xf>
    <xf numFmtId="2" fontId="3" fillId="7" borderId="9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4" fillId="8" borderId="10" xfId="0" applyFont="1" applyFill="1" applyBorder="1" applyAlignment="1">
      <alignment horizontal="center" vertical="center" wrapText="1"/>
    </xf>
    <xf numFmtId="14" fontId="9" fillId="4" borderId="7" xfId="0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top"/>
    </xf>
    <xf numFmtId="14" fontId="3" fillId="7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2" fontId="4" fillId="7" borderId="6" xfId="0" applyNumberFormat="1" applyFont="1" applyFill="1" applyBorder="1" applyAlignment="1">
      <alignment horizontal="center" vertical="center"/>
    </xf>
    <xf numFmtId="2" fontId="4" fillId="7" borderId="7" xfId="0" applyNumberFormat="1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center" vertical="top"/>
    </xf>
    <xf numFmtId="0" fontId="4" fillId="8" borderId="13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7" borderId="8" xfId="0" applyNumberFormat="1" applyFont="1" applyFill="1" applyBorder="1" applyAlignment="1">
      <alignment horizontal="center" vertical="center"/>
    </xf>
    <xf numFmtId="2" fontId="4" fillId="7" borderId="9" xfId="0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4" borderId="6" xfId="3" applyNumberFormat="1" applyFont="1" applyFill="1" applyBorder="1" applyAlignment="1" applyProtection="1">
      <alignment horizontal="center" vertical="center"/>
      <protection locked="0"/>
    </xf>
    <xf numFmtId="2" fontId="4" fillId="4" borderId="7" xfId="3" applyNumberFormat="1" applyFont="1" applyFill="1" applyBorder="1" applyAlignment="1" applyProtection="1">
      <alignment horizontal="center" vertical="center"/>
      <protection locked="0"/>
    </xf>
    <xf numFmtId="2" fontId="4" fillId="4" borderId="8" xfId="3" applyNumberFormat="1" applyFont="1" applyFill="1" applyBorder="1" applyAlignment="1" applyProtection="1">
      <alignment horizontal="center" vertical="center"/>
      <protection locked="0"/>
    </xf>
    <xf numFmtId="2" fontId="4" fillId="4" borderId="9" xfId="3" applyNumberFormat="1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0" fontId="4" fillId="2" borderId="0" xfId="0" applyFont="1" applyFill="1"/>
    <xf numFmtId="165" fontId="4" fillId="4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14" fontId="4" fillId="4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165" fontId="4" fillId="4" borderId="9" xfId="0" applyNumberFormat="1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2" fontId="4" fillId="0" borderId="16" xfId="0" applyNumberFormat="1" applyFont="1" applyBorder="1"/>
    <xf numFmtId="0" fontId="4" fillId="0" borderId="16" xfId="0" applyFont="1" applyBorder="1"/>
    <xf numFmtId="0" fontId="4" fillId="0" borderId="17" xfId="0" applyFont="1" applyBorder="1"/>
    <xf numFmtId="2" fontId="4" fillId="0" borderId="6" xfId="3" applyNumberFormat="1" applyFont="1" applyBorder="1" applyAlignment="1" applyProtection="1">
      <alignment horizontal="center" vertical="center"/>
      <protection locked="0"/>
    </xf>
    <xf numFmtId="2" fontId="4" fillId="0" borderId="8" xfId="3" applyNumberFormat="1" applyFont="1" applyBorder="1" applyAlignment="1" applyProtection="1">
      <alignment horizontal="center" vertical="center"/>
      <protection locked="0"/>
    </xf>
    <xf numFmtId="2" fontId="4" fillId="0" borderId="7" xfId="3" applyNumberFormat="1" applyFont="1" applyBorder="1" applyAlignment="1" applyProtection="1">
      <alignment horizontal="center" vertical="center"/>
      <protection locked="0"/>
    </xf>
    <xf numFmtId="2" fontId="4" fillId="0" borderId="9" xfId="3" applyNumberFormat="1" applyFont="1" applyBorder="1" applyAlignment="1" applyProtection="1">
      <alignment horizontal="center" vertical="center"/>
      <protection locked="0"/>
    </xf>
    <xf numFmtId="164" fontId="4" fillId="0" borderId="6" xfId="3" applyNumberFormat="1" applyFont="1" applyBorder="1" applyAlignment="1" applyProtection="1">
      <alignment horizontal="center"/>
      <protection locked="0"/>
    </xf>
    <xf numFmtId="164" fontId="4" fillId="0" borderId="8" xfId="3" applyNumberFormat="1" applyFont="1" applyBorder="1" applyAlignment="1" applyProtection="1">
      <alignment horizontal="center"/>
      <protection locked="0"/>
    </xf>
    <xf numFmtId="164" fontId="4" fillId="0" borderId="7" xfId="3" applyNumberFormat="1" applyFont="1" applyBorder="1" applyAlignment="1" applyProtection="1">
      <alignment horizontal="center"/>
      <protection locked="0"/>
    </xf>
    <xf numFmtId="164" fontId="4" fillId="0" borderId="9" xfId="3" applyNumberFormat="1" applyFont="1" applyBorder="1" applyAlignment="1" applyProtection="1">
      <alignment horizontal="center"/>
      <protection locked="0"/>
    </xf>
    <xf numFmtId="0" fontId="11" fillId="8" borderId="6" xfId="0" applyFont="1" applyFill="1" applyBorder="1" applyAlignment="1">
      <alignment horizontal="center" vertical="center" wrapText="1"/>
    </xf>
    <xf numFmtId="2" fontId="14" fillId="4" borderId="7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2" fontId="4" fillId="0" borderId="7" xfId="0" applyNumberFormat="1" applyFont="1" applyBorder="1" applyAlignment="1" applyProtection="1">
      <alignment horizontal="center" vertical="center"/>
      <protection locked="0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8" fillId="6" borderId="12" xfId="4" applyFont="1" applyFill="1" applyBorder="1" applyAlignment="1">
      <alignment horizontal="center" vertical="center" wrapText="1"/>
    </xf>
    <xf numFmtId="14" fontId="4" fillId="0" borderId="7" xfId="5" applyNumberFormat="1" applyFont="1" applyBorder="1" applyAlignment="1">
      <alignment horizontal="center" vertical="center"/>
    </xf>
    <xf numFmtId="14" fontId="4" fillId="0" borderId="7" xfId="6" applyNumberFormat="1" applyFont="1" applyFill="1" applyBorder="1" applyAlignment="1" applyProtection="1">
      <alignment horizontal="center" vertical="center"/>
    </xf>
    <xf numFmtId="2" fontId="16" fillId="7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165" fontId="3" fillId="4" borderId="6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18" fillId="4" borderId="6" xfId="0" applyNumberFormat="1" applyFont="1" applyFill="1" applyBorder="1" applyAlignment="1">
      <alignment horizontal="center" vertical="center"/>
    </xf>
    <xf numFmtId="14" fontId="18" fillId="4" borderId="7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2" fontId="18" fillId="4" borderId="8" xfId="0" applyNumberFormat="1" applyFont="1" applyFill="1" applyBorder="1" applyAlignment="1">
      <alignment horizontal="center" vertical="center"/>
    </xf>
    <xf numFmtId="2" fontId="18" fillId="4" borderId="7" xfId="0" applyNumberFormat="1" applyFont="1" applyFill="1" applyBorder="1" applyAlignment="1">
      <alignment horizontal="center" vertical="center"/>
    </xf>
    <xf numFmtId="2" fontId="18" fillId="4" borderId="9" xfId="0" applyNumberFormat="1" applyFont="1" applyFill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2" fontId="3" fillId="10" borderId="6" xfId="0" applyNumberFormat="1" applyFont="1" applyFill="1" applyBorder="1" applyAlignment="1">
      <alignment horizontal="center" vertical="center"/>
    </xf>
    <xf numFmtId="2" fontId="3" fillId="10" borderId="7" xfId="0" applyNumberFormat="1" applyFont="1" applyFill="1" applyBorder="1" applyAlignment="1">
      <alignment horizontal="center" vertical="center"/>
    </xf>
    <xf numFmtId="0" fontId="4" fillId="4" borderId="0" xfId="0" applyFont="1" applyFill="1"/>
    <xf numFmtId="2" fontId="4" fillId="10" borderId="6" xfId="0" applyNumberFormat="1" applyFont="1" applyFill="1" applyBorder="1" applyAlignment="1">
      <alignment horizontal="lef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4" fillId="11" borderId="6" xfId="0" applyNumberFormat="1" applyFont="1" applyFill="1" applyBorder="1" applyAlignment="1">
      <alignment horizontal="center" vertical="center"/>
    </xf>
    <xf numFmtId="2" fontId="4" fillId="11" borderId="7" xfId="0" applyNumberFormat="1" applyFont="1" applyFill="1" applyBorder="1" applyAlignment="1">
      <alignment horizontal="center" vertical="center"/>
    </xf>
    <xf numFmtId="14" fontId="4" fillId="11" borderId="7" xfId="0" applyNumberFormat="1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2" fontId="4" fillId="11" borderId="9" xfId="0" applyNumberFormat="1" applyFont="1" applyFill="1" applyBorder="1" applyAlignment="1">
      <alignment horizontal="center" vertical="center"/>
    </xf>
    <xf numFmtId="0" fontId="11" fillId="0" borderId="0" xfId="0" applyFont="1"/>
    <xf numFmtId="14" fontId="20" fillId="0" borderId="7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0" fontId="4" fillId="8" borderId="13" xfId="0" applyFont="1" applyFill="1" applyBorder="1" applyAlignment="1">
      <alignment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11" fillId="8" borderId="19" xfId="0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14" fontId="4" fillId="4" borderId="20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2" fontId="4" fillId="0" borderId="0" xfId="0" applyNumberFormat="1" applyFont="1"/>
    <xf numFmtId="2" fontId="9" fillId="4" borderId="6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2" fontId="9" fillId="4" borderId="8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2" fontId="19" fillId="4" borderId="6" xfId="0" applyNumberFormat="1" applyFont="1" applyFill="1" applyBorder="1" applyAlignment="1">
      <alignment horizontal="center" vertical="center"/>
    </xf>
    <xf numFmtId="2" fontId="19" fillId="4" borderId="7" xfId="0" applyNumberFormat="1" applyFont="1" applyFill="1" applyBorder="1" applyAlignment="1">
      <alignment horizontal="center" vertical="center"/>
    </xf>
    <xf numFmtId="2" fontId="19" fillId="4" borderId="8" xfId="0" applyNumberFormat="1" applyFont="1" applyFill="1" applyBorder="1" applyAlignment="1">
      <alignment horizontal="center" vertical="center"/>
    </xf>
    <xf numFmtId="2" fontId="19" fillId="4" borderId="9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8" fillId="6" borderId="6" xfId="0" applyFont="1" applyFill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left" vertical="center"/>
    </xf>
    <xf numFmtId="2" fontId="4" fillId="12" borderId="6" xfId="0" applyNumberFormat="1" applyFont="1" applyFill="1" applyBorder="1" applyAlignment="1">
      <alignment horizontal="center" vertical="center"/>
    </xf>
    <xf numFmtId="14" fontId="4" fillId="12" borderId="7" xfId="0" applyNumberFormat="1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2" fontId="4" fillId="12" borderId="8" xfId="0" applyNumberFormat="1" applyFont="1" applyFill="1" applyBorder="1" applyAlignment="1">
      <alignment horizontal="center" vertical="center"/>
    </xf>
    <xf numFmtId="2" fontId="4" fillId="12" borderId="7" xfId="0" applyNumberFormat="1" applyFont="1" applyFill="1" applyBorder="1" applyAlignment="1">
      <alignment horizontal="center" vertical="center"/>
    </xf>
    <xf numFmtId="2" fontId="4" fillId="12" borderId="9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/>
    </xf>
    <xf numFmtId="4" fontId="3" fillId="7" borderId="6" xfId="0" applyNumberFormat="1" applyFont="1" applyFill="1" applyBorder="1" applyAlignment="1">
      <alignment horizontal="center" vertical="center"/>
    </xf>
    <xf numFmtId="4" fontId="3" fillId="7" borderId="8" xfId="0" applyNumberFormat="1" applyFont="1" applyFill="1" applyBorder="1" applyAlignment="1">
      <alignment horizontal="center" vertical="center"/>
    </xf>
    <xf numFmtId="4" fontId="3" fillId="7" borderId="7" xfId="0" applyNumberFormat="1" applyFont="1" applyFill="1" applyBorder="1" applyAlignment="1">
      <alignment horizontal="center" vertical="center"/>
    </xf>
    <xf numFmtId="4" fontId="3" fillId="7" borderId="9" xfId="0" applyNumberFormat="1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0" borderId="7" xfId="3" applyNumberFormat="1" applyFont="1" applyBorder="1" applyAlignment="1">
      <alignment horizontal="center"/>
    </xf>
    <xf numFmtId="2" fontId="4" fillId="4" borderId="22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4" fillId="7" borderId="6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/>
    </xf>
    <xf numFmtId="4" fontId="4" fillId="7" borderId="7" xfId="0" applyNumberFormat="1" applyFont="1" applyFill="1" applyBorder="1" applyAlignment="1">
      <alignment horizontal="center" vertical="center"/>
    </xf>
    <xf numFmtId="4" fontId="4" fillId="7" borderId="9" xfId="0" applyNumberFormat="1" applyFont="1" applyFill="1" applyBorder="1" applyAlignment="1">
      <alignment horizontal="center" vertical="center"/>
    </xf>
    <xf numFmtId="4" fontId="3" fillId="4" borderId="23" xfId="0" applyNumberFormat="1" applyFont="1" applyFill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center" vertical="center"/>
    </xf>
    <xf numFmtId="4" fontId="3" fillId="4" borderId="24" xfId="0" applyNumberFormat="1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8" borderId="13" xfId="1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11" fillId="8" borderId="6" xfId="4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8" borderId="6" xfId="4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 wrapText="1"/>
    </xf>
    <xf numFmtId="0" fontId="4" fillId="5" borderId="6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___________ __ ________ _______ 3" xfId="4" xr:uid="{00000000-0005-0000-0000-000002000000}"/>
    <cellStyle name="Обычный_Kom kompleks 2" xfId="2" xr:uid="{00000000-0005-0000-0000-000003000000}"/>
    <cellStyle name="Обычный_План правлений 2014 Ивонина" xfId="5" xr:uid="{00000000-0005-0000-0000-000004000000}"/>
    <cellStyle name="Обычный_тарифы на 2002г с 1-01" xfId="3" xr:uid="{00000000-0005-0000-0000-000005000000}"/>
    <cellStyle name="Обычный_Тепло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8;&#1072;&#1088;&#1080;&#1092;&#1085;&#1072;&#1103;%20&#1082;&#1086;&#1084;&#1087;&#1072;&#1085;&#1080;&#1103;%202015%20&#1075;&#1086;&#1076;\&#1064;&#1072;&#1073;&#1083;&#1086;&#1085;&#1099;%20&#1087;&#1088;&#1077;&#1076;&#1087;&#1088;&#1080;&#1103;&#1090;&#1080;&#1081;\&#1054;&#1088;&#1080;&#1095;&#1077;&#1074;&#1089;&#1082;&#1080;&#1081;%20&#1088;&#1072;&#1081;&#1086;&#1085;\&#1054;&#1052;&#1059;&#1055;&#1055;%20&#1046;&#1050;&#1061;%20&#1050;&#1086;&#1084;&#1084;&#1091;&#1085;&#1089;&#1077;&#1088;&#1074;&#1080;&#1089;\&#1051;&#1025;&#1042;&#1048;&#1053;&#1062;&#1067;%20TEPLO%2043%20(v%206.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8;&#1085;&#1092;&#1086;&#1088;&#1084;&#1072;&#1094;&#1080;&#1103;%20&#1076;&#1083;&#1103;%20&#1076;&#1077;&#1087;&#1072;&#1088;&#1090;&#1072;&#1084;&#1077;&#1085;&#1090;&#1072;%20&#1046;&#1050;&#1061;\2016\&#1076;&#1086;%2011.02.2016\&#1057;&#1074;&#1086;&#1076;%20&#1087;&#1086;%20&#1090;&#1077;&#1087;&#1083;&#1086;&#1074;&#1086;&#1081;%20&#1101;&#1085;&#1077;&#1088;&#1075;&#1080;&#1080;%20&#1055;&#1059;&#1057;&#1058;&#1054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еречень документов"/>
      <sheetName val="Заявление"/>
      <sheetName val="Заявление выбор метода"/>
      <sheetName val="Приложение к заявлению"/>
      <sheetName val="Финпоказатели"/>
      <sheetName val="Производственные показатели"/>
      <sheetName val="П1"/>
      <sheetName val="П1.1"/>
      <sheetName val="П1.2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Активы передача"/>
      <sheetName val="Производство + Передача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/>
      <sheetData sheetId="1" refreshError="1"/>
      <sheetData sheetId="2" refreshError="1">
        <row r="17">
          <cell r="E17" t="str">
            <v>газ природный</v>
          </cell>
          <cell r="F17" t="str">
            <v>тыс.куб.м.</v>
          </cell>
        </row>
        <row r="18">
          <cell r="E18" t="str">
            <v>газ сжиженный</v>
          </cell>
          <cell r="F18" t="str">
            <v>тыс.куб.м.</v>
          </cell>
        </row>
        <row r="19">
          <cell r="E19" t="str">
            <v>дизельное топливо</v>
          </cell>
          <cell r="F19" t="str">
            <v>тонн</v>
          </cell>
        </row>
        <row r="20">
          <cell r="E20" t="str">
            <v>дрова</v>
          </cell>
          <cell r="F20" t="str">
            <v>куб.м.</v>
          </cell>
        </row>
        <row r="21">
          <cell r="E21" t="str">
            <v>мазут топочный</v>
          </cell>
          <cell r="F21" t="str">
            <v>тонн</v>
          </cell>
        </row>
        <row r="22">
          <cell r="E22" t="str">
            <v>опил</v>
          </cell>
          <cell r="F22" t="str">
            <v>куб.м.</v>
          </cell>
        </row>
        <row r="23">
          <cell r="E23" t="str">
            <v>отходы березовые</v>
          </cell>
          <cell r="F23" t="str">
            <v>куб.м.</v>
          </cell>
        </row>
        <row r="24">
          <cell r="E24" t="str">
            <v>отходы осиновые</v>
          </cell>
          <cell r="F24" t="str">
            <v>куб.м.</v>
          </cell>
        </row>
        <row r="25">
          <cell r="E25" t="str">
            <v>печное топливо</v>
          </cell>
          <cell r="F25" t="str">
            <v>тонн</v>
          </cell>
        </row>
        <row r="26">
          <cell r="E26" t="str">
            <v>пеллеты</v>
          </cell>
          <cell r="F26" t="str">
            <v>куб.м.</v>
          </cell>
        </row>
        <row r="27">
          <cell r="E27" t="str">
            <v>смола</v>
          </cell>
          <cell r="F27" t="str">
            <v>тонн</v>
          </cell>
        </row>
        <row r="28">
          <cell r="E28" t="str">
            <v>торф</v>
          </cell>
          <cell r="F28" t="str">
            <v>тонн</v>
          </cell>
        </row>
        <row r="29">
          <cell r="E29" t="str">
            <v>уголь бурый</v>
          </cell>
          <cell r="F29" t="str">
            <v>тонн</v>
          </cell>
        </row>
        <row r="30">
          <cell r="E30" t="str">
            <v>уголь каменный</v>
          </cell>
          <cell r="F30" t="str">
            <v>тонн</v>
          </cell>
        </row>
        <row r="31">
          <cell r="E31" t="str">
            <v>щепа</v>
          </cell>
          <cell r="F31" t="str">
            <v>куб.м.</v>
          </cell>
        </row>
        <row r="32">
          <cell r="E32" t="str">
            <v>другой</v>
          </cell>
          <cell r="F32" t="str">
            <v>Произвольный</v>
          </cell>
        </row>
        <row r="33">
          <cell r="E33" t="str">
            <v>Не определено</v>
          </cell>
          <cell r="F33" t="str">
            <v>Служебный тип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3.1."/>
      <sheetName val="3.3.2."/>
      <sheetName val="3.3.3."/>
    </sheetNames>
    <sheetDataSet>
      <sheetData sheetId="0">
        <row r="1">
          <cell r="Z1">
            <v>0</v>
          </cell>
        </row>
        <row r="2">
          <cell r="Z2" t="str">
            <v>Теплоснабжение</v>
          </cell>
        </row>
        <row r="3">
          <cell r="Z3" t="str">
            <v>Холодная вода</v>
          </cell>
        </row>
        <row r="4">
          <cell r="Z4" t="str">
            <v>Горячая вода</v>
          </cell>
        </row>
        <row r="5">
          <cell r="Z5" t="str">
            <v>Горячая вода (объем ‒ м.куб)</v>
          </cell>
        </row>
        <row r="6">
          <cell r="Z6" t="str">
            <v>Горячая вода (подогрев ‒ Гкал)</v>
          </cell>
        </row>
        <row r="7">
          <cell r="Z7" t="str">
            <v>Водоотведение</v>
          </cell>
        </row>
        <row r="8">
          <cell r="Z8" t="str">
            <v>Водоотведение и очистка сточных вод</v>
          </cell>
        </row>
        <row r="9">
          <cell r="Z9" t="str">
            <v>Очистка сточных вод</v>
          </cell>
        </row>
        <row r="10">
          <cell r="Z10" t="str">
            <v>Утилизация (захоронение) ТБО</v>
          </cell>
        </row>
      </sheetData>
      <sheetData sheetId="1"/>
      <sheetData sheetId="2">
        <row r="1">
          <cell r="R1">
            <v>0</v>
          </cell>
        </row>
        <row r="2">
          <cell r="R2" t="str">
            <v>Теплоснабжение</v>
          </cell>
        </row>
        <row r="3">
          <cell r="R3" t="str">
            <v>Холодная вода</v>
          </cell>
        </row>
        <row r="4">
          <cell r="R4" t="str">
            <v>Горячая вода</v>
          </cell>
        </row>
        <row r="5">
          <cell r="R5" t="str">
            <v>Горячая вода (объем ‒ м.куб)</v>
          </cell>
        </row>
        <row r="6">
          <cell r="R6">
            <v>0</v>
          </cell>
        </row>
        <row r="7">
          <cell r="R7" t="str">
            <v>Горячая вода (подогрев ‒ Гкал)</v>
          </cell>
        </row>
        <row r="8">
          <cell r="R8" t="str">
            <v>Водоотведение</v>
          </cell>
        </row>
        <row r="9">
          <cell r="R9" t="str">
            <v>Водоотведение и очистка сточных вод</v>
          </cell>
        </row>
        <row r="10">
          <cell r="R10" t="str">
            <v>Очистка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WSI1064"/>
  <sheetViews>
    <sheetView tabSelected="1" zoomScale="85" zoomScaleNormal="85" zoomScaleSheetLayoutView="85" workbookViewId="0">
      <pane xSplit="1" ySplit="4" topLeftCell="B283" activePane="bottomRight" state="frozen"/>
      <selection pane="topRight" activeCell="B1" sqref="B1"/>
      <selection pane="bottomLeft" activeCell="A5" sqref="A5"/>
      <selection pane="bottomRight" activeCell="G317" sqref="G317:H320"/>
    </sheetView>
  </sheetViews>
  <sheetFormatPr defaultRowHeight="15.75" outlineLevelCol="1" x14ac:dyDescent="0.25"/>
  <cols>
    <col min="1" max="1" width="67.42578125" style="221" customWidth="1"/>
    <col min="2" max="2" width="16.5703125" style="2" customWidth="1"/>
    <col min="3" max="3" width="16" style="2" customWidth="1"/>
    <col min="4" max="4" width="16.28515625" style="2" customWidth="1" outlineLevel="1"/>
    <col min="5" max="5" width="17" style="2" customWidth="1" outlineLevel="1"/>
    <col min="6" max="7" width="16.28515625" style="2" customWidth="1"/>
    <col min="8" max="8" width="16.5703125" style="2" customWidth="1" collapsed="1"/>
    <col min="9" max="9" width="12.42578125" style="2" customWidth="1"/>
    <col min="10" max="10" width="16.28515625" style="2" customWidth="1" outlineLevel="1"/>
    <col min="11" max="11" width="17" style="2" customWidth="1" outlineLevel="1"/>
    <col min="12" max="12" width="16.28515625" style="2" customWidth="1"/>
    <col min="13" max="13" width="33.7109375" style="2" customWidth="1"/>
    <col min="14" max="173" width="9.140625" style="2"/>
    <col min="174" max="174" width="76.140625" style="2" customWidth="1"/>
    <col min="175" max="179" width="9.140625" style="2" hidden="1" customWidth="1"/>
    <col min="180" max="183" width="14.42578125" style="2" customWidth="1"/>
    <col min="184" max="184" width="18.28515625" style="2" customWidth="1"/>
    <col min="185" max="186" width="16.28515625" style="2" customWidth="1"/>
    <col min="187" max="187" width="14" style="2" customWidth="1"/>
    <col min="188" max="188" width="15.85546875" style="2" customWidth="1"/>
    <col min="189" max="189" width="22.42578125" style="2" customWidth="1"/>
    <col min="190" max="190" width="15.7109375" style="2" customWidth="1"/>
    <col min="191" max="191" width="13.5703125" style="2" customWidth="1"/>
    <col min="192" max="429" width="9.140625" style="2"/>
    <col min="430" max="430" width="76.140625" style="2" customWidth="1"/>
    <col min="431" max="435" width="9.140625" style="2" hidden="1" customWidth="1"/>
    <col min="436" max="439" width="14.42578125" style="2" customWidth="1"/>
    <col min="440" max="440" width="18.28515625" style="2" customWidth="1"/>
    <col min="441" max="442" width="16.28515625" style="2" customWidth="1"/>
    <col min="443" max="443" width="14" style="2" customWidth="1"/>
    <col min="444" max="444" width="15.85546875" style="2" customWidth="1"/>
    <col min="445" max="445" width="22.42578125" style="2" customWidth="1"/>
    <col min="446" max="446" width="15.7109375" style="2" customWidth="1"/>
    <col min="447" max="447" width="13.5703125" style="2" customWidth="1"/>
    <col min="448" max="685" width="9.140625" style="2"/>
    <col min="686" max="686" width="76.140625" style="2" customWidth="1"/>
    <col min="687" max="691" width="9.140625" style="2" hidden="1" customWidth="1"/>
    <col min="692" max="695" width="14.42578125" style="2" customWidth="1"/>
    <col min="696" max="696" width="18.28515625" style="2" customWidth="1"/>
    <col min="697" max="698" width="16.28515625" style="2" customWidth="1"/>
    <col min="699" max="699" width="14" style="2" customWidth="1"/>
    <col min="700" max="700" width="15.85546875" style="2" customWidth="1"/>
    <col min="701" max="701" width="22.42578125" style="2" customWidth="1"/>
    <col min="702" max="702" width="15.7109375" style="2" customWidth="1"/>
    <col min="703" max="703" width="13.5703125" style="2" customWidth="1"/>
    <col min="704" max="941" width="9.140625" style="2"/>
    <col min="942" max="942" width="76.140625" style="2" customWidth="1"/>
    <col min="943" max="947" width="9.140625" style="2" hidden="1" customWidth="1"/>
    <col min="948" max="951" width="14.42578125" style="2" customWidth="1"/>
    <col min="952" max="952" width="18.28515625" style="2" customWidth="1"/>
    <col min="953" max="954" width="16.28515625" style="2" customWidth="1"/>
    <col min="955" max="955" width="14" style="2" customWidth="1"/>
    <col min="956" max="956" width="15.85546875" style="2" customWidth="1"/>
    <col min="957" max="957" width="22.42578125" style="2" customWidth="1"/>
    <col min="958" max="958" width="15.7109375" style="2" customWidth="1"/>
    <col min="959" max="959" width="13.5703125" style="2" customWidth="1"/>
    <col min="960" max="1197" width="9.140625" style="2"/>
    <col min="1198" max="1198" width="76.140625" style="2" customWidth="1"/>
    <col min="1199" max="1203" width="9.140625" style="2" hidden="1" customWidth="1"/>
    <col min="1204" max="1207" width="14.42578125" style="2" customWidth="1"/>
    <col min="1208" max="1208" width="18.28515625" style="2" customWidth="1"/>
    <col min="1209" max="1210" width="16.28515625" style="2" customWidth="1"/>
    <col min="1211" max="1211" width="14" style="2" customWidth="1"/>
    <col min="1212" max="1212" width="15.85546875" style="2" customWidth="1"/>
    <col min="1213" max="1213" width="22.42578125" style="2" customWidth="1"/>
    <col min="1214" max="1214" width="15.7109375" style="2" customWidth="1"/>
    <col min="1215" max="1215" width="13.5703125" style="2" customWidth="1"/>
    <col min="1216" max="1453" width="9.140625" style="2"/>
    <col min="1454" max="1454" width="76.140625" style="2" customWidth="1"/>
    <col min="1455" max="1459" width="9.140625" style="2" hidden="1" customWidth="1"/>
    <col min="1460" max="1463" width="14.42578125" style="2" customWidth="1"/>
    <col min="1464" max="1464" width="18.28515625" style="2" customWidth="1"/>
    <col min="1465" max="1466" width="16.28515625" style="2" customWidth="1"/>
    <col min="1467" max="1467" width="14" style="2" customWidth="1"/>
    <col min="1468" max="1468" width="15.85546875" style="2" customWidth="1"/>
    <col min="1469" max="1469" width="22.42578125" style="2" customWidth="1"/>
    <col min="1470" max="1470" width="15.7109375" style="2" customWidth="1"/>
    <col min="1471" max="1471" width="13.5703125" style="2" customWidth="1"/>
    <col min="1472" max="1709" width="9.140625" style="2"/>
    <col min="1710" max="1710" width="76.140625" style="2" customWidth="1"/>
    <col min="1711" max="1715" width="9.140625" style="2" hidden="1" customWidth="1"/>
    <col min="1716" max="1719" width="14.42578125" style="2" customWidth="1"/>
    <col min="1720" max="1720" width="18.28515625" style="2" customWidth="1"/>
    <col min="1721" max="1722" width="16.28515625" style="2" customWidth="1"/>
    <col min="1723" max="1723" width="14" style="2" customWidth="1"/>
    <col min="1724" max="1724" width="15.85546875" style="2" customWidth="1"/>
    <col min="1725" max="1725" width="22.42578125" style="2" customWidth="1"/>
    <col min="1726" max="1726" width="15.7109375" style="2" customWidth="1"/>
    <col min="1727" max="1727" width="13.5703125" style="2" customWidth="1"/>
    <col min="1728" max="1965" width="9.140625" style="2"/>
    <col min="1966" max="1966" width="76.140625" style="2" customWidth="1"/>
    <col min="1967" max="1971" width="9.140625" style="2" hidden="1" customWidth="1"/>
    <col min="1972" max="1975" width="14.42578125" style="2" customWidth="1"/>
    <col min="1976" max="1976" width="18.28515625" style="2" customWidth="1"/>
    <col min="1977" max="1978" width="16.28515625" style="2" customWidth="1"/>
    <col min="1979" max="1979" width="14" style="2" customWidth="1"/>
    <col min="1980" max="1980" width="15.85546875" style="2" customWidth="1"/>
    <col min="1981" max="1981" width="22.42578125" style="2" customWidth="1"/>
    <col min="1982" max="1982" width="15.7109375" style="2" customWidth="1"/>
    <col min="1983" max="1983" width="13.5703125" style="2" customWidth="1"/>
    <col min="1984" max="2221" width="9.140625" style="2"/>
    <col min="2222" max="2222" width="76.140625" style="2" customWidth="1"/>
    <col min="2223" max="2227" width="9.140625" style="2" hidden="1" customWidth="1"/>
    <col min="2228" max="2231" width="14.42578125" style="2" customWidth="1"/>
    <col min="2232" max="2232" width="18.28515625" style="2" customWidth="1"/>
    <col min="2233" max="2234" width="16.28515625" style="2" customWidth="1"/>
    <col min="2235" max="2235" width="14" style="2" customWidth="1"/>
    <col min="2236" max="2236" width="15.85546875" style="2" customWidth="1"/>
    <col min="2237" max="2237" width="22.42578125" style="2" customWidth="1"/>
    <col min="2238" max="2238" width="15.7109375" style="2" customWidth="1"/>
    <col min="2239" max="2239" width="13.5703125" style="2" customWidth="1"/>
    <col min="2240" max="2477" width="9.140625" style="2"/>
    <col min="2478" max="2478" width="76.140625" style="2" customWidth="1"/>
    <col min="2479" max="2483" width="9.140625" style="2" hidden="1" customWidth="1"/>
    <col min="2484" max="2487" width="14.42578125" style="2" customWidth="1"/>
    <col min="2488" max="2488" width="18.28515625" style="2" customWidth="1"/>
    <col min="2489" max="2490" width="16.28515625" style="2" customWidth="1"/>
    <col min="2491" max="2491" width="14" style="2" customWidth="1"/>
    <col min="2492" max="2492" width="15.85546875" style="2" customWidth="1"/>
    <col min="2493" max="2493" width="22.42578125" style="2" customWidth="1"/>
    <col min="2494" max="2494" width="15.7109375" style="2" customWidth="1"/>
    <col min="2495" max="2495" width="13.5703125" style="2" customWidth="1"/>
    <col min="2496" max="2733" width="9.140625" style="2"/>
    <col min="2734" max="2734" width="76.140625" style="2" customWidth="1"/>
    <col min="2735" max="2739" width="9.140625" style="2" hidden="1" customWidth="1"/>
    <col min="2740" max="2743" width="14.42578125" style="2" customWidth="1"/>
    <col min="2744" max="2744" width="18.28515625" style="2" customWidth="1"/>
    <col min="2745" max="2746" width="16.28515625" style="2" customWidth="1"/>
    <col min="2747" max="2747" width="14" style="2" customWidth="1"/>
    <col min="2748" max="2748" width="15.85546875" style="2" customWidth="1"/>
    <col min="2749" max="2749" width="22.42578125" style="2" customWidth="1"/>
    <col min="2750" max="2750" width="15.7109375" style="2" customWidth="1"/>
    <col min="2751" max="2751" width="13.5703125" style="2" customWidth="1"/>
    <col min="2752" max="2989" width="9.140625" style="2"/>
    <col min="2990" max="2990" width="76.140625" style="2" customWidth="1"/>
    <col min="2991" max="2995" width="9.140625" style="2" hidden="1" customWidth="1"/>
    <col min="2996" max="2999" width="14.42578125" style="2" customWidth="1"/>
    <col min="3000" max="3000" width="18.28515625" style="2" customWidth="1"/>
    <col min="3001" max="3002" width="16.28515625" style="2" customWidth="1"/>
    <col min="3003" max="3003" width="14" style="2" customWidth="1"/>
    <col min="3004" max="3004" width="15.85546875" style="2" customWidth="1"/>
    <col min="3005" max="3005" width="22.42578125" style="2" customWidth="1"/>
    <col min="3006" max="3006" width="15.7109375" style="2" customWidth="1"/>
    <col min="3007" max="3007" width="13.5703125" style="2" customWidth="1"/>
    <col min="3008" max="3245" width="9.140625" style="2"/>
    <col min="3246" max="3246" width="76.140625" style="2" customWidth="1"/>
    <col min="3247" max="3251" width="9.140625" style="2" hidden="1" customWidth="1"/>
    <col min="3252" max="3255" width="14.42578125" style="2" customWidth="1"/>
    <col min="3256" max="3256" width="18.28515625" style="2" customWidth="1"/>
    <col min="3257" max="3258" width="16.28515625" style="2" customWidth="1"/>
    <col min="3259" max="3259" width="14" style="2" customWidth="1"/>
    <col min="3260" max="3260" width="15.85546875" style="2" customWidth="1"/>
    <col min="3261" max="3261" width="22.42578125" style="2" customWidth="1"/>
    <col min="3262" max="3262" width="15.7109375" style="2" customWidth="1"/>
    <col min="3263" max="3263" width="13.5703125" style="2" customWidth="1"/>
    <col min="3264" max="3501" width="9.140625" style="2"/>
    <col min="3502" max="3502" width="76.140625" style="2" customWidth="1"/>
    <col min="3503" max="3507" width="9.140625" style="2" hidden="1" customWidth="1"/>
    <col min="3508" max="3511" width="14.42578125" style="2" customWidth="1"/>
    <col min="3512" max="3512" width="18.28515625" style="2" customWidth="1"/>
    <col min="3513" max="3514" width="16.28515625" style="2" customWidth="1"/>
    <col min="3515" max="3515" width="14" style="2" customWidth="1"/>
    <col min="3516" max="3516" width="15.85546875" style="2" customWidth="1"/>
    <col min="3517" max="3517" width="22.42578125" style="2" customWidth="1"/>
    <col min="3518" max="3518" width="15.7109375" style="2" customWidth="1"/>
    <col min="3519" max="3519" width="13.5703125" style="2" customWidth="1"/>
    <col min="3520" max="3757" width="9.140625" style="2"/>
    <col min="3758" max="3758" width="76.140625" style="2" customWidth="1"/>
    <col min="3759" max="3763" width="9.140625" style="2" hidden="1" customWidth="1"/>
    <col min="3764" max="3767" width="14.42578125" style="2" customWidth="1"/>
    <col min="3768" max="3768" width="18.28515625" style="2" customWidth="1"/>
    <col min="3769" max="3770" width="16.28515625" style="2" customWidth="1"/>
    <col min="3771" max="3771" width="14" style="2" customWidth="1"/>
    <col min="3772" max="3772" width="15.85546875" style="2" customWidth="1"/>
    <col min="3773" max="3773" width="22.42578125" style="2" customWidth="1"/>
    <col min="3774" max="3774" width="15.7109375" style="2" customWidth="1"/>
    <col min="3775" max="3775" width="13.5703125" style="2" customWidth="1"/>
    <col min="3776" max="4013" width="9.140625" style="2"/>
    <col min="4014" max="4014" width="76.140625" style="2" customWidth="1"/>
    <col min="4015" max="4019" width="9.140625" style="2" hidden="1" customWidth="1"/>
    <col min="4020" max="4023" width="14.42578125" style="2" customWidth="1"/>
    <col min="4024" max="4024" width="18.28515625" style="2" customWidth="1"/>
    <col min="4025" max="4026" width="16.28515625" style="2" customWidth="1"/>
    <col min="4027" max="4027" width="14" style="2" customWidth="1"/>
    <col min="4028" max="4028" width="15.85546875" style="2" customWidth="1"/>
    <col min="4029" max="4029" width="22.42578125" style="2" customWidth="1"/>
    <col min="4030" max="4030" width="15.7109375" style="2" customWidth="1"/>
    <col min="4031" max="4031" width="13.5703125" style="2" customWidth="1"/>
    <col min="4032" max="4269" width="9.140625" style="2"/>
    <col min="4270" max="4270" width="76.140625" style="2" customWidth="1"/>
    <col min="4271" max="4275" width="9.140625" style="2" hidden="1" customWidth="1"/>
    <col min="4276" max="4279" width="14.42578125" style="2" customWidth="1"/>
    <col min="4280" max="4280" width="18.28515625" style="2" customWidth="1"/>
    <col min="4281" max="4282" width="16.28515625" style="2" customWidth="1"/>
    <col min="4283" max="4283" width="14" style="2" customWidth="1"/>
    <col min="4284" max="4284" width="15.85546875" style="2" customWidth="1"/>
    <col min="4285" max="4285" width="22.42578125" style="2" customWidth="1"/>
    <col min="4286" max="4286" width="15.7109375" style="2" customWidth="1"/>
    <col min="4287" max="4287" width="13.5703125" style="2" customWidth="1"/>
    <col min="4288" max="4525" width="9.140625" style="2"/>
    <col min="4526" max="4526" width="76.140625" style="2" customWidth="1"/>
    <col min="4527" max="4531" width="9.140625" style="2" hidden="1" customWidth="1"/>
    <col min="4532" max="4535" width="14.42578125" style="2" customWidth="1"/>
    <col min="4536" max="4536" width="18.28515625" style="2" customWidth="1"/>
    <col min="4537" max="4538" width="16.28515625" style="2" customWidth="1"/>
    <col min="4539" max="4539" width="14" style="2" customWidth="1"/>
    <col min="4540" max="4540" width="15.85546875" style="2" customWidth="1"/>
    <col min="4541" max="4541" width="22.42578125" style="2" customWidth="1"/>
    <col min="4542" max="4542" width="15.7109375" style="2" customWidth="1"/>
    <col min="4543" max="4543" width="13.5703125" style="2" customWidth="1"/>
    <col min="4544" max="4781" width="9.140625" style="2"/>
    <col min="4782" max="4782" width="76.140625" style="2" customWidth="1"/>
    <col min="4783" max="4787" width="9.140625" style="2" hidden="1" customWidth="1"/>
    <col min="4788" max="4791" width="14.42578125" style="2" customWidth="1"/>
    <col min="4792" max="4792" width="18.28515625" style="2" customWidth="1"/>
    <col min="4793" max="4794" width="16.28515625" style="2" customWidth="1"/>
    <col min="4795" max="4795" width="14" style="2" customWidth="1"/>
    <col min="4796" max="4796" width="15.85546875" style="2" customWidth="1"/>
    <col min="4797" max="4797" width="22.42578125" style="2" customWidth="1"/>
    <col min="4798" max="4798" width="15.7109375" style="2" customWidth="1"/>
    <col min="4799" max="4799" width="13.5703125" style="2" customWidth="1"/>
    <col min="4800" max="5037" width="9.140625" style="2"/>
    <col min="5038" max="5038" width="76.140625" style="2" customWidth="1"/>
    <col min="5039" max="5043" width="9.140625" style="2" hidden="1" customWidth="1"/>
    <col min="5044" max="5047" width="14.42578125" style="2" customWidth="1"/>
    <col min="5048" max="5048" width="18.28515625" style="2" customWidth="1"/>
    <col min="5049" max="5050" width="16.28515625" style="2" customWidth="1"/>
    <col min="5051" max="5051" width="14" style="2" customWidth="1"/>
    <col min="5052" max="5052" width="15.85546875" style="2" customWidth="1"/>
    <col min="5053" max="5053" width="22.42578125" style="2" customWidth="1"/>
    <col min="5054" max="5054" width="15.7109375" style="2" customWidth="1"/>
    <col min="5055" max="5055" width="13.5703125" style="2" customWidth="1"/>
    <col min="5056" max="5293" width="9.140625" style="2"/>
    <col min="5294" max="5294" width="76.140625" style="2" customWidth="1"/>
    <col min="5295" max="5299" width="9.140625" style="2" hidden="1" customWidth="1"/>
    <col min="5300" max="5303" width="14.42578125" style="2" customWidth="1"/>
    <col min="5304" max="5304" width="18.28515625" style="2" customWidth="1"/>
    <col min="5305" max="5306" width="16.28515625" style="2" customWidth="1"/>
    <col min="5307" max="5307" width="14" style="2" customWidth="1"/>
    <col min="5308" max="5308" width="15.85546875" style="2" customWidth="1"/>
    <col min="5309" max="5309" width="22.42578125" style="2" customWidth="1"/>
    <col min="5310" max="5310" width="15.7109375" style="2" customWidth="1"/>
    <col min="5311" max="5311" width="13.5703125" style="2" customWidth="1"/>
    <col min="5312" max="5549" width="9.140625" style="2"/>
    <col min="5550" max="5550" width="76.140625" style="2" customWidth="1"/>
    <col min="5551" max="5555" width="9.140625" style="2" hidden="1" customWidth="1"/>
    <col min="5556" max="5559" width="14.42578125" style="2" customWidth="1"/>
    <col min="5560" max="5560" width="18.28515625" style="2" customWidth="1"/>
    <col min="5561" max="5562" width="16.28515625" style="2" customWidth="1"/>
    <col min="5563" max="5563" width="14" style="2" customWidth="1"/>
    <col min="5564" max="5564" width="15.85546875" style="2" customWidth="1"/>
    <col min="5565" max="5565" width="22.42578125" style="2" customWidth="1"/>
    <col min="5566" max="5566" width="15.7109375" style="2" customWidth="1"/>
    <col min="5567" max="5567" width="13.5703125" style="2" customWidth="1"/>
    <col min="5568" max="5805" width="9.140625" style="2"/>
    <col min="5806" max="5806" width="76.140625" style="2" customWidth="1"/>
    <col min="5807" max="5811" width="9.140625" style="2" hidden="1" customWidth="1"/>
    <col min="5812" max="5815" width="14.42578125" style="2" customWidth="1"/>
    <col min="5816" max="5816" width="18.28515625" style="2" customWidth="1"/>
    <col min="5817" max="5818" width="16.28515625" style="2" customWidth="1"/>
    <col min="5819" max="5819" width="14" style="2" customWidth="1"/>
    <col min="5820" max="5820" width="15.85546875" style="2" customWidth="1"/>
    <col min="5821" max="5821" width="22.42578125" style="2" customWidth="1"/>
    <col min="5822" max="5822" width="15.7109375" style="2" customWidth="1"/>
    <col min="5823" max="5823" width="13.5703125" style="2" customWidth="1"/>
    <col min="5824" max="6061" width="9.140625" style="2"/>
    <col min="6062" max="6062" width="76.140625" style="2" customWidth="1"/>
    <col min="6063" max="6067" width="9.140625" style="2" hidden="1" customWidth="1"/>
    <col min="6068" max="6071" width="14.42578125" style="2" customWidth="1"/>
    <col min="6072" max="6072" width="18.28515625" style="2" customWidth="1"/>
    <col min="6073" max="6074" width="16.28515625" style="2" customWidth="1"/>
    <col min="6075" max="6075" width="14" style="2" customWidth="1"/>
    <col min="6076" max="6076" width="15.85546875" style="2" customWidth="1"/>
    <col min="6077" max="6077" width="22.42578125" style="2" customWidth="1"/>
    <col min="6078" max="6078" width="15.7109375" style="2" customWidth="1"/>
    <col min="6079" max="6079" width="13.5703125" style="2" customWidth="1"/>
    <col min="6080" max="6317" width="9.140625" style="2"/>
    <col min="6318" max="6318" width="76.140625" style="2" customWidth="1"/>
    <col min="6319" max="6323" width="9.140625" style="2" hidden="1" customWidth="1"/>
    <col min="6324" max="6327" width="14.42578125" style="2" customWidth="1"/>
    <col min="6328" max="6328" width="18.28515625" style="2" customWidth="1"/>
    <col min="6329" max="6330" width="16.28515625" style="2" customWidth="1"/>
    <col min="6331" max="6331" width="14" style="2" customWidth="1"/>
    <col min="6332" max="6332" width="15.85546875" style="2" customWidth="1"/>
    <col min="6333" max="6333" width="22.42578125" style="2" customWidth="1"/>
    <col min="6334" max="6334" width="15.7109375" style="2" customWidth="1"/>
    <col min="6335" max="6335" width="13.5703125" style="2" customWidth="1"/>
    <col min="6336" max="6573" width="9.140625" style="2"/>
    <col min="6574" max="6574" width="76.140625" style="2" customWidth="1"/>
    <col min="6575" max="6579" width="9.140625" style="2" hidden="1" customWidth="1"/>
    <col min="6580" max="6583" width="14.42578125" style="2" customWidth="1"/>
    <col min="6584" max="6584" width="18.28515625" style="2" customWidth="1"/>
    <col min="6585" max="6586" width="16.28515625" style="2" customWidth="1"/>
    <col min="6587" max="6587" width="14" style="2" customWidth="1"/>
    <col min="6588" max="6588" width="15.85546875" style="2" customWidth="1"/>
    <col min="6589" max="6589" width="22.42578125" style="2" customWidth="1"/>
    <col min="6590" max="6590" width="15.7109375" style="2" customWidth="1"/>
    <col min="6591" max="6591" width="13.5703125" style="2" customWidth="1"/>
    <col min="6592" max="6829" width="9.140625" style="2"/>
    <col min="6830" max="6830" width="76.140625" style="2" customWidth="1"/>
    <col min="6831" max="6835" width="9.140625" style="2" hidden="1" customWidth="1"/>
    <col min="6836" max="6839" width="14.42578125" style="2" customWidth="1"/>
    <col min="6840" max="6840" width="18.28515625" style="2" customWidth="1"/>
    <col min="6841" max="6842" width="16.28515625" style="2" customWidth="1"/>
    <col min="6843" max="6843" width="14" style="2" customWidth="1"/>
    <col min="6844" max="6844" width="15.85546875" style="2" customWidth="1"/>
    <col min="6845" max="6845" width="22.42578125" style="2" customWidth="1"/>
    <col min="6846" max="6846" width="15.7109375" style="2" customWidth="1"/>
    <col min="6847" max="6847" width="13.5703125" style="2" customWidth="1"/>
    <col min="6848" max="7085" width="9.140625" style="2"/>
    <col min="7086" max="7086" width="76.140625" style="2" customWidth="1"/>
    <col min="7087" max="7091" width="9.140625" style="2" hidden="1" customWidth="1"/>
    <col min="7092" max="7095" width="14.42578125" style="2" customWidth="1"/>
    <col min="7096" max="7096" width="18.28515625" style="2" customWidth="1"/>
    <col min="7097" max="7098" width="16.28515625" style="2" customWidth="1"/>
    <col min="7099" max="7099" width="14" style="2" customWidth="1"/>
    <col min="7100" max="7100" width="15.85546875" style="2" customWidth="1"/>
    <col min="7101" max="7101" width="22.42578125" style="2" customWidth="1"/>
    <col min="7102" max="7102" width="15.7109375" style="2" customWidth="1"/>
    <col min="7103" max="7103" width="13.5703125" style="2" customWidth="1"/>
    <col min="7104" max="7341" width="9.140625" style="2"/>
    <col min="7342" max="7342" width="76.140625" style="2" customWidth="1"/>
    <col min="7343" max="7347" width="9.140625" style="2" hidden="1" customWidth="1"/>
    <col min="7348" max="7351" width="14.42578125" style="2" customWidth="1"/>
    <col min="7352" max="7352" width="18.28515625" style="2" customWidth="1"/>
    <col min="7353" max="7354" width="16.28515625" style="2" customWidth="1"/>
    <col min="7355" max="7355" width="14" style="2" customWidth="1"/>
    <col min="7356" max="7356" width="15.85546875" style="2" customWidth="1"/>
    <col min="7357" max="7357" width="22.42578125" style="2" customWidth="1"/>
    <col min="7358" max="7358" width="15.7109375" style="2" customWidth="1"/>
    <col min="7359" max="7359" width="13.5703125" style="2" customWidth="1"/>
    <col min="7360" max="7597" width="9.140625" style="2"/>
    <col min="7598" max="7598" width="76.140625" style="2" customWidth="1"/>
    <col min="7599" max="7603" width="9.140625" style="2" hidden="1" customWidth="1"/>
    <col min="7604" max="7607" width="14.42578125" style="2" customWidth="1"/>
    <col min="7608" max="7608" width="18.28515625" style="2" customWidth="1"/>
    <col min="7609" max="7610" width="16.28515625" style="2" customWidth="1"/>
    <col min="7611" max="7611" width="14" style="2" customWidth="1"/>
    <col min="7612" max="7612" width="15.85546875" style="2" customWidth="1"/>
    <col min="7613" max="7613" width="22.42578125" style="2" customWidth="1"/>
    <col min="7614" max="7614" width="15.7109375" style="2" customWidth="1"/>
    <col min="7615" max="7615" width="13.5703125" style="2" customWidth="1"/>
    <col min="7616" max="7853" width="9.140625" style="2"/>
    <col min="7854" max="7854" width="76.140625" style="2" customWidth="1"/>
    <col min="7855" max="7859" width="9.140625" style="2" hidden="1" customWidth="1"/>
    <col min="7860" max="7863" width="14.42578125" style="2" customWidth="1"/>
    <col min="7864" max="7864" width="18.28515625" style="2" customWidth="1"/>
    <col min="7865" max="7866" width="16.28515625" style="2" customWidth="1"/>
    <col min="7867" max="7867" width="14" style="2" customWidth="1"/>
    <col min="7868" max="7868" width="15.85546875" style="2" customWidth="1"/>
    <col min="7869" max="7869" width="22.42578125" style="2" customWidth="1"/>
    <col min="7870" max="7870" width="15.7109375" style="2" customWidth="1"/>
    <col min="7871" max="7871" width="13.5703125" style="2" customWidth="1"/>
    <col min="7872" max="8109" width="9.140625" style="2"/>
    <col min="8110" max="8110" width="76.140625" style="2" customWidth="1"/>
    <col min="8111" max="8115" width="9.140625" style="2" hidden="1" customWidth="1"/>
    <col min="8116" max="8119" width="14.42578125" style="2" customWidth="1"/>
    <col min="8120" max="8120" width="18.28515625" style="2" customWidth="1"/>
    <col min="8121" max="8122" width="16.28515625" style="2" customWidth="1"/>
    <col min="8123" max="8123" width="14" style="2" customWidth="1"/>
    <col min="8124" max="8124" width="15.85546875" style="2" customWidth="1"/>
    <col min="8125" max="8125" width="22.42578125" style="2" customWidth="1"/>
    <col min="8126" max="8126" width="15.7109375" style="2" customWidth="1"/>
    <col min="8127" max="8127" width="13.5703125" style="2" customWidth="1"/>
    <col min="8128" max="8365" width="9.140625" style="2"/>
    <col min="8366" max="8366" width="76.140625" style="2" customWidth="1"/>
    <col min="8367" max="8371" width="9.140625" style="2" hidden="1" customWidth="1"/>
    <col min="8372" max="8375" width="14.42578125" style="2" customWidth="1"/>
    <col min="8376" max="8376" width="18.28515625" style="2" customWidth="1"/>
    <col min="8377" max="8378" width="16.28515625" style="2" customWidth="1"/>
    <col min="8379" max="8379" width="14" style="2" customWidth="1"/>
    <col min="8380" max="8380" width="15.85546875" style="2" customWidth="1"/>
    <col min="8381" max="8381" width="22.42578125" style="2" customWidth="1"/>
    <col min="8382" max="8382" width="15.7109375" style="2" customWidth="1"/>
    <col min="8383" max="8383" width="13.5703125" style="2" customWidth="1"/>
    <col min="8384" max="8621" width="9.140625" style="2"/>
    <col min="8622" max="8622" width="76.140625" style="2" customWidth="1"/>
    <col min="8623" max="8627" width="9.140625" style="2" hidden="1" customWidth="1"/>
    <col min="8628" max="8631" width="14.42578125" style="2" customWidth="1"/>
    <col min="8632" max="8632" width="18.28515625" style="2" customWidth="1"/>
    <col min="8633" max="8634" width="16.28515625" style="2" customWidth="1"/>
    <col min="8635" max="8635" width="14" style="2" customWidth="1"/>
    <col min="8636" max="8636" width="15.85546875" style="2" customWidth="1"/>
    <col min="8637" max="8637" width="22.42578125" style="2" customWidth="1"/>
    <col min="8638" max="8638" width="15.7109375" style="2" customWidth="1"/>
    <col min="8639" max="8639" width="13.5703125" style="2" customWidth="1"/>
    <col min="8640" max="8877" width="9.140625" style="2"/>
    <col min="8878" max="8878" width="76.140625" style="2" customWidth="1"/>
    <col min="8879" max="8883" width="9.140625" style="2" hidden="1" customWidth="1"/>
    <col min="8884" max="8887" width="14.42578125" style="2" customWidth="1"/>
    <col min="8888" max="8888" width="18.28515625" style="2" customWidth="1"/>
    <col min="8889" max="8890" width="16.28515625" style="2" customWidth="1"/>
    <col min="8891" max="8891" width="14" style="2" customWidth="1"/>
    <col min="8892" max="8892" width="15.85546875" style="2" customWidth="1"/>
    <col min="8893" max="8893" width="22.42578125" style="2" customWidth="1"/>
    <col min="8894" max="8894" width="15.7109375" style="2" customWidth="1"/>
    <col min="8895" max="8895" width="13.5703125" style="2" customWidth="1"/>
    <col min="8896" max="9133" width="9.140625" style="2"/>
    <col min="9134" max="9134" width="76.140625" style="2" customWidth="1"/>
    <col min="9135" max="9139" width="9.140625" style="2" hidden="1" customWidth="1"/>
    <col min="9140" max="9143" width="14.42578125" style="2" customWidth="1"/>
    <col min="9144" max="9144" width="18.28515625" style="2" customWidth="1"/>
    <col min="9145" max="9146" width="16.28515625" style="2" customWidth="1"/>
    <col min="9147" max="9147" width="14" style="2" customWidth="1"/>
    <col min="9148" max="9148" width="15.85546875" style="2" customWidth="1"/>
    <col min="9149" max="9149" width="22.42578125" style="2" customWidth="1"/>
    <col min="9150" max="9150" width="15.7109375" style="2" customWidth="1"/>
    <col min="9151" max="9151" width="13.5703125" style="2" customWidth="1"/>
    <col min="9152" max="9389" width="9.140625" style="2"/>
    <col min="9390" max="9390" width="76.140625" style="2" customWidth="1"/>
    <col min="9391" max="9395" width="9.140625" style="2" hidden="1" customWidth="1"/>
    <col min="9396" max="9399" width="14.42578125" style="2" customWidth="1"/>
    <col min="9400" max="9400" width="18.28515625" style="2" customWidth="1"/>
    <col min="9401" max="9402" width="16.28515625" style="2" customWidth="1"/>
    <col min="9403" max="9403" width="14" style="2" customWidth="1"/>
    <col min="9404" max="9404" width="15.85546875" style="2" customWidth="1"/>
    <col min="9405" max="9405" width="22.42578125" style="2" customWidth="1"/>
    <col min="9406" max="9406" width="15.7109375" style="2" customWidth="1"/>
    <col min="9407" max="9407" width="13.5703125" style="2" customWidth="1"/>
    <col min="9408" max="9645" width="9.140625" style="2"/>
    <col min="9646" max="9646" width="76.140625" style="2" customWidth="1"/>
    <col min="9647" max="9651" width="9.140625" style="2" hidden="1" customWidth="1"/>
    <col min="9652" max="9655" width="14.42578125" style="2" customWidth="1"/>
    <col min="9656" max="9656" width="18.28515625" style="2" customWidth="1"/>
    <col min="9657" max="9658" width="16.28515625" style="2" customWidth="1"/>
    <col min="9659" max="9659" width="14" style="2" customWidth="1"/>
    <col min="9660" max="9660" width="15.85546875" style="2" customWidth="1"/>
    <col min="9661" max="9661" width="22.42578125" style="2" customWidth="1"/>
    <col min="9662" max="9662" width="15.7109375" style="2" customWidth="1"/>
    <col min="9663" max="9663" width="13.5703125" style="2" customWidth="1"/>
    <col min="9664" max="9901" width="9.140625" style="2"/>
    <col min="9902" max="9902" width="76.140625" style="2" customWidth="1"/>
    <col min="9903" max="9907" width="9.140625" style="2" hidden="1" customWidth="1"/>
    <col min="9908" max="9911" width="14.42578125" style="2" customWidth="1"/>
    <col min="9912" max="9912" width="18.28515625" style="2" customWidth="1"/>
    <col min="9913" max="9914" width="16.28515625" style="2" customWidth="1"/>
    <col min="9915" max="9915" width="14" style="2" customWidth="1"/>
    <col min="9916" max="9916" width="15.85546875" style="2" customWidth="1"/>
    <col min="9917" max="9917" width="22.42578125" style="2" customWidth="1"/>
    <col min="9918" max="9918" width="15.7109375" style="2" customWidth="1"/>
    <col min="9919" max="9919" width="13.5703125" style="2" customWidth="1"/>
    <col min="9920" max="10157" width="9.140625" style="2"/>
    <col min="10158" max="10158" width="76.140625" style="2" customWidth="1"/>
    <col min="10159" max="10163" width="9.140625" style="2" hidden="1" customWidth="1"/>
    <col min="10164" max="10167" width="14.42578125" style="2" customWidth="1"/>
    <col min="10168" max="10168" width="18.28515625" style="2" customWidth="1"/>
    <col min="10169" max="10170" width="16.28515625" style="2" customWidth="1"/>
    <col min="10171" max="10171" width="14" style="2" customWidth="1"/>
    <col min="10172" max="10172" width="15.85546875" style="2" customWidth="1"/>
    <col min="10173" max="10173" width="22.42578125" style="2" customWidth="1"/>
    <col min="10174" max="10174" width="15.7109375" style="2" customWidth="1"/>
    <col min="10175" max="10175" width="13.5703125" style="2" customWidth="1"/>
    <col min="10176" max="10413" width="9.140625" style="2"/>
    <col min="10414" max="10414" width="76.140625" style="2" customWidth="1"/>
    <col min="10415" max="10419" width="9.140625" style="2" hidden="1" customWidth="1"/>
    <col min="10420" max="10423" width="14.42578125" style="2" customWidth="1"/>
    <col min="10424" max="10424" width="18.28515625" style="2" customWidth="1"/>
    <col min="10425" max="10426" width="16.28515625" style="2" customWidth="1"/>
    <col min="10427" max="10427" width="14" style="2" customWidth="1"/>
    <col min="10428" max="10428" width="15.85546875" style="2" customWidth="1"/>
    <col min="10429" max="10429" width="22.42578125" style="2" customWidth="1"/>
    <col min="10430" max="10430" width="15.7109375" style="2" customWidth="1"/>
    <col min="10431" max="10431" width="13.5703125" style="2" customWidth="1"/>
    <col min="10432" max="10669" width="9.140625" style="2"/>
    <col min="10670" max="10670" width="76.140625" style="2" customWidth="1"/>
    <col min="10671" max="10675" width="9.140625" style="2" hidden="1" customWidth="1"/>
    <col min="10676" max="10679" width="14.42578125" style="2" customWidth="1"/>
    <col min="10680" max="10680" width="18.28515625" style="2" customWidth="1"/>
    <col min="10681" max="10682" width="16.28515625" style="2" customWidth="1"/>
    <col min="10683" max="10683" width="14" style="2" customWidth="1"/>
    <col min="10684" max="10684" width="15.85546875" style="2" customWidth="1"/>
    <col min="10685" max="10685" width="22.42578125" style="2" customWidth="1"/>
    <col min="10686" max="10686" width="15.7109375" style="2" customWidth="1"/>
    <col min="10687" max="10687" width="13.5703125" style="2" customWidth="1"/>
    <col min="10688" max="10925" width="9.140625" style="2"/>
    <col min="10926" max="10926" width="76.140625" style="2" customWidth="1"/>
    <col min="10927" max="10931" width="9.140625" style="2" hidden="1" customWidth="1"/>
    <col min="10932" max="10935" width="14.42578125" style="2" customWidth="1"/>
    <col min="10936" max="10936" width="18.28515625" style="2" customWidth="1"/>
    <col min="10937" max="10938" width="16.28515625" style="2" customWidth="1"/>
    <col min="10939" max="10939" width="14" style="2" customWidth="1"/>
    <col min="10940" max="10940" width="15.85546875" style="2" customWidth="1"/>
    <col min="10941" max="10941" width="22.42578125" style="2" customWidth="1"/>
    <col min="10942" max="10942" width="15.7109375" style="2" customWidth="1"/>
    <col min="10943" max="10943" width="13.5703125" style="2" customWidth="1"/>
    <col min="10944" max="11181" width="9.140625" style="2"/>
    <col min="11182" max="11182" width="76.140625" style="2" customWidth="1"/>
    <col min="11183" max="11187" width="9.140625" style="2" hidden="1" customWidth="1"/>
    <col min="11188" max="11191" width="14.42578125" style="2" customWidth="1"/>
    <col min="11192" max="11192" width="18.28515625" style="2" customWidth="1"/>
    <col min="11193" max="11194" width="16.28515625" style="2" customWidth="1"/>
    <col min="11195" max="11195" width="14" style="2" customWidth="1"/>
    <col min="11196" max="11196" width="15.85546875" style="2" customWidth="1"/>
    <col min="11197" max="11197" width="22.42578125" style="2" customWidth="1"/>
    <col min="11198" max="11198" width="15.7109375" style="2" customWidth="1"/>
    <col min="11199" max="11199" width="13.5703125" style="2" customWidth="1"/>
    <col min="11200" max="11437" width="9.140625" style="2"/>
    <col min="11438" max="11438" width="76.140625" style="2" customWidth="1"/>
    <col min="11439" max="11443" width="9.140625" style="2" hidden="1" customWidth="1"/>
    <col min="11444" max="11447" width="14.42578125" style="2" customWidth="1"/>
    <col min="11448" max="11448" width="18.28515625" style="2" customWidth="1"/>
    <col min="11449" max="11450" width="16.28515625" style="2" customWidth="1"/>
    <col min="11451" max="11451" width="14" style="2" customWidth="1"/>
    <col min="11452" max="11452" width="15.85546875" style="2" customWidth="1"/>
    <col min="11453" max="11453" width="22.42578125" style="2" customWidth="1"/>
    <col min="11454" max="11454" width="15.7109375" style="2" customWidth="1"/>
    <col min="11455" max="11455" width="13.5703125" style="2" customWidth="1"/>
    <col min="11456" max="11693" width="9.140625" style="2"/>
    <col min="11694" max="11694" width="76.140625" style="2" customWidth="1"/>
    <col min="11695" max="11699" width="9.140625" style="2" hidden="1" customWidth="1"/>
    <col min="11700" max="11703" width="14.42578125" style="2" customWidth="1"/>
    <col min="11704" max="11704" width="18.28515625" style="2" customWidth="1"/>
    <col min="11705" max="11706" width="16.28515625" style="2" customWidth="1"/>
    <col min="11707" max="11707" width="14" style="2" customWidth="1"/>
    <col min="11708" max="11708" width="15.85546875" style="2" customWidth="1"/>
    <col min="11709" max="11709" width="22.42578125" style="2" customWidth="1"/>
    <col min="11710" max="11710" width="15.7109375" style="2" customWidth="1"/>
    <col min="11711" max="11711" width="13.5703125" style="2" customWidth="1"/>
    <col min="11712" max="11949" width="9.140625" style="2"/>
    <col min="11950" max="11950" width="76.140625" style="2" customWidth="1"/>
    <col min="11951" max="11955" width="9.140625" style="2" hidden="1" customWidth="1"/>
    <col min="11956" max="11959" width="14.42578125" style="2" customWidth="1"/>
    <col min="11960" max="11960" width="18.28515625" style="2" customWidth="1"/>
    <col min="11961" max="11962" width="16.28515625" style="2" customWidth="1"/>
    <col min="11963" max="11963" width="14" style="2" customWidth="1"/>
    <col min="11964" max="11964" width="15.85546875" style="2" customWidth="1"/>
    <col min="11965" max="11965" width="22.42578125" style="2" customWidth="1"/>
    <col min="11966" max="11966" width="15.7109375" style="2" customWidth="1"/>
    <col min="11967" max="11967" width="13.5703125" style="2" customWidth="1"/>
    <col min="11968" max="12205" width="9.140625" style="2"/>
    <col min="12206" max="12206" width="76.140625" style="2" customWidth="1"/>
    <col min="12207" max="12211" width="9.140625" style="2" hidden="1" customWidth="1"/>
    <col min="12212" max="12215" width="14.42578125" style="2" customWidth="1"/>
    <col min="12216" max="12216" width="18.28515625" style="2" customWidth="1"/>
    <col min="12217" max="12218" width="16.28515625" style="2" customWidth="1"/>
    <col min="12219" max="12219" width="14" style="2" customWidth="1"/>
    <col min="12220" max="12220" width="15.85546875" style="2" customWidth="1"/>
    <col min="12221" max="12221" width="22.42578125" style="2" customWidth="1"/>
    <col min="12222" max="12222" width="15.7109375" style="2" customWidth="1"/>
    <col min="12223" max="12223" width="13.5703125" style="2" customWidth="1"/>
    <col min="12224" max="12461" width="9.140625" style="2"/>
    <col min="12462" max="12462" width="76.140625" style="2" customWidth="1"/>
    <col min="12463" max="12467" width="9.140625" style="2" hidden="1" customWidth="1"/>
    <col min="12468" max="12471" width="14.42578125" style="2" customWidth="1"/>
    <col min="12472" max="12472" width="18.28515625" style="2" customWidth="1"/>
    <col min="12473" max="12474" width="16.28515625" style="2" customWidth="1"/>
    <col min="12475" max="12475" width="14" style="2" customWidth="1"/>
    <col min="12476" max="12476" width="15.85546875" style="2" customWidth="1"/>
    <col min="12477" max="12477" width="22.42578125" style="2" customWidth="1"/>
    <col min="12478" max="12478" width="15.7109375" style="2" customWidth="1"/>
    <col min="12479" max="12479" width="13.5703125" style="2" customWidth="1"/>
    <col min="12480" max="12717" width="9.140625" style="2"/>
    <col min="12718" max="12718" width="76.140625" style="2" customWidth="1"/>
    <col min="12719" max="12723" width="9.140625" style="2" hidden="1" customWidth="1"/>
    <col min="12724" max="12727" width="14.42578125" style="2" customWidth="1"/>
    <col min="12728" max="12728" width="18.28515625" style="2" customWidth="1"/>
    <col min="12729" max="12730" width="16.28515625" style="2" customWidth="1"/>
    <col min="12731" max="12731" width="14" style="2" customWidth="1"/>
    <col min="12732" max="12732" width="15.85546875" style="2" customWidth="1"/>
    <col min="12733" max="12733" width="22.42578125" style="2" customWidth="1"/>
    <col min="12734" max="12734" width="15.7109375" style="2" customWidth="1"/>
    <col min="12735" max="12735" width="13.5703125" style="2" customWidth="1"/>
    <col min="12736" max="12973" width="9.140625" style="2"/>
    <col min="12974" max="12974" width="76.140625" style="2" customWidth="1"/>
    <col min="12975" max="12979" width="9.140625" style="2" hidden="1" customWidth="1"/>
    <col min="12980" max="12983" width="14.42578125" style="2" customWidth="1"/>
    <col min="12984" max="12984" width="18.28515625" style="2" customWidth="1"/>
    <col min="12985" max="12986" width="16.28515625" style="2" customWidth="1"/>
    <col min="12987" max="12987" width="14" style="2" customWidth="1"/>
    <col min="12988" max="12988" width="15.85546875" style="2" customWidth="1"/>
    <col min="12989" max="12989" width="22.42578125" style="2" customWidth="1"/>
    <col min="12990" max="12990" width="15.7109375" style="2" customWidth="1"/>
    <col min="12991" max="12991" width="13.5703125" style="2" customWidth="1"/>
    <col min="12992" max="13229" width="9.140625" style="2"/>
    <col min="13230" max="13230" width="76.140625" style="2" customWidth="1"/>
    <col min="13231" max="13235" width="9.140625" style="2" hidden="1" customWidth="1"/>
    <col min="13236" max="13239" width="14.42578125" style="2" customWidth="1"/>
    <col min="13240" max="13240" width="18.28515625" style="2" customWidth="1"/>
    <col min="13241" max="13242" width="16.28515625" style="2" customWidth="1"/>
    <col min="13243" max="13243" width="14" style="2" customWidth="1"/>
    <col min="13244" max="13244" width="15.85546875" style="2" customWidth="1"/>
    <col min="13245" max="13245" width="22.42578125" style="2" customWidth="1"/>
    <col min="13246" max="13246" width="15.7109375" style="2" customWidth="1"/>
    <col min="13247" max="13247" width="13.5703125" style="2" customWidth="1"/>
    <col min="13248" max="13485" width="9.140625" style="2"/>
    <col min="13486" max="13486" width="76.140625" style="2" customWidth="1"/>
    <col min="13487" max="13491" width="9.140625" style="2" hidden="1" customWidth="1"/>
    <col min="13492" max="13495" width="14.42578125" style="2" customWidth="1"/>
    <col min="13496" max="13496" width="18.28515625" style="2" customWidth="1"/>
    <col min="13497" max="13498" width="16.28515625" style="2" customWidth="1"/>
    <col min="13499" max="13499" width="14" style="2" customWidth="1"/>
    <col min="13500" max="13500" width="15.85546875" style="2" customWidth="1"/>
    <col min="13501" max="13501" width="22.42578125" style="2" customWidth="1"/>
    <col min="13502" max="13502" width="15.7109375" style="2" customWidth="1"/>
    <col min="13503" max="13503" width="13.5703125" style="2" customWidth="1"/>
    <col min="13504" max="13741" width="9.140625" style="2"/>
    <col min="13742" max="13742" width="76.140625" style="2" customWidth="1"/>
    <col min="13743" max="13747" width="9.140625" style="2" hidden="1" customWidth="1"/>
    <col min="13748" max="13751" width="14.42578125" style="2" customWidth="1"/>
    <col min="13752" max="13752" width="18.28515625" style="2" customWidth="1"/>
    <col min="13753" max="13754" width="16.28515625" style="2" customWidth="1"/>
    <col min="13755" max="13755" width="14" style="2" customWidth="1"/>
    <col min="13756" max="13756" width="15.85546875" style="2" customWidth="1"/>
    <col min="13757" max="13757" width="22.42578125" style="2" customWidth="1"/>
    <col min="13758" max="13758" width="15.7109375" style="2" customWidth="1"/>
    <col min="13759" max="13759" width="13.5703125" style="2" customWidth="1"/>
    <col min="13760" max="13997" width="9.140625" style="2"/>
    <col min="13998" max="13998" width="76.140625" style="2" customWidth="1"/>
    <col min="13999" max="14003" width="9.140625" style="2" hidden="1" customWidth="1"/>
    <col min="14004" max="14007" width="14.42578125" style="2" customWidth="1"/>
    <col min="14008" max="14008" width="18.28515625" style="2" customWidth="1"/>
    <col min="14009" max="14010" width="16.28515625" style="2" customWidth="1"/>
    <col min="14011" max="14011" width="14" style="2" customWidth="1"/>
    <col min="14012" max="14012" width="15.85546875" style="2" customWidth="1"/>
    <col min="14013" max="14013" width="22.42578125" style="2" customWidth="1"/>
    <col min="14014" max="14014" width="15.7109375" style="2" customWidth="1"/>
    <col min="14015" max="14015" width="13.5703125" style="2" customWidth="1"/>
    <col min="14016" max="14253" width="9.140625" style="2"/>
    <col min="14254" max="14254" width="76.140625" style="2" customWidth="1"/>
    <col min="14255" max="14259" width="9.140625" style="2" hidden="1" customWidth="1"/>
    <col min="14260" max="14263" width="14.42578125" style="2" customWidth="1"/>
    <col min="14264" max="14264" width="18.28515625" style="2" customWidth="1"/>
    <col min="14265" max="14266" width="16.28515625" style="2" customWidth="1"/>
    <col min="14267" max="14267" width="14" style="2" customWidth="1"/>
    <col min="14268" max="14268" width="15.85546875" style="2" customWidth="1"/>
    <col min="14269" max="14269" width="22.42578125" style="2" customWidth="1"/>
    <col min="14270" max="14270" width="15.7109375" style="2" customWidth="1"/>
    <col min="14271" max="14271" width="13.5703125" style="2" customWidth="1"/>
    <col min="14272" max="14509" width="9.140625" style="2"/>
    <col min="14510" max="14510" width="76.140625" style="2" customWidth="1"/>
    <col min="14511" max="14515" width="9.140625" style="2" hidden="1" customWidth="1"/>
    <col min="14516" max="14519" width="14.42578125" style="2" customWidth="1"/>
    <col min="14520" max="14520" width="18.28515625" style="2" customWidth="1"/>
    <col min="14521" max="14522" width="16.28515625" style="2" customWidth="1"/>
    <col min="14523" max="14523" width="14" style="2" customWidth="1"/>
    <col min="14524" max="14524" width="15.85546875" style="2" customWidth="1"/>
    <col min="14525" max="14525" width="22.42578125" style="2" customWidth="1"/>
    <col min="14526" max="14526" width="15.7109375" style="2" customWidth="1"/>
    <col min="14527" max="14527" width="13.5703125" style="2" customWidth="1"/>
    <col min="14528" max="14765" width="9.140625" style="2"/>
    <col min="14766" max="14766" width="76.140625" style="2" customWidth="1"/>
    <col min="14767" max="14771" width="9.140625" style="2" hidden="1" customWidth="1"/>
    <col min="14772" max="14775" width="14.42578125" style="2" customWidth="1"/>
    <col min="14776" max="14776" width="18.28515625" style="2" customWidth="1"/>
    <col min="14777" max="14778" width="16.28515625" style="2" customWidth="1"/>
    <col min="14779" max="14779" width="14" style="2" customWidth="1"/>
    <col min="14780" max="14780" width="15.85546875" style="2" customWidth="1"/>
    <col min="14781" max="14781" width="22.42578125" style="2" customWidth="1"/>
    <col min="14782" max="14782" width="15.7109375" style="2" customWidth="1"/>
    <col min="14783" max="14783" width="13.5703125" style="2" customWidth="1"/>
    <col min="14784" max="15021" width="9.140625" style="2"/>
    <col min="15022" max="15022" width="76.140625" style="2" customWidth="1"/>
    <col min="15023" max="15027" width="9.140625" style="2" hidden="1" customWidth="1"/>
    <col min="15028" max="15031" width="14.42578125" style="2" customWidth="1"/>
    <col min="15032" max="15032" width="18.28515625" style="2" customWidth="1"/>
    <col min="15033" max="15034" width="16.28515625" style="2" customWidth="1"/>
    <col min="15035" max="15035" width="14" style="2" customWidth="1"/>
    <col min="15036" max="15036" width="15.85546875" style="2" customWidth="1"/>
    <col min="15037" max="15037" width="22.42578125" style="2" customWidth="1"/>
    <col min="15038" max="15038" width="15.7109375" style="2" customWidth="1"/>
    <col min="15039" max="15039" width="13.5703125" style="2" customWidth="1"/>
    <col min="15040" max="15277" width="9.140625" style="2"/>
    <col min="15278" max="15278" width="76.140625" style="2" customWidth="1"/>
    <col min="15279" max="15283" width="9.140625" style="2" hidden="1" customWidth="1"/>
    <col min="15284" max="15287" width="14.42578125" style="2" customWidth="1"/>
    <col min="15288" max="15288" width="18.28515625" style="2" customWidth="1"/>
    <col min="15289" max="15290" width="16.28515625" style="2" customWidth="1"/>
    <col min="15291" max="15291" width="14" style="2" customWidth="1"/>
    <col min="15292" max="15292" width="15.85546875" style="2" customWidth="1"/>
    <col min="15293" max="15293" width="22.42578125" style="2" customWidth="1"/>
    <col min="15294" max="15294" width="15.7109375" style="2" customWidth="1"/>
    <col min="15295" max="15295" width="13.5703125" style="2" customWidth="1"/>
    <col min="15296" max="15533" width="9.140625" style="2"/>
    <col min="15534" max="15534" width="76.140625" style="2" customWidth="1"/>
    <col min="15535" max="15539" width="9.140625" style="2" hidden="1" customWidth="1"/>
    <col min="15540" max="15543" width="14.42578125" style="2" customWidth="1"/>
    <col min="15544" max="15544" width="18.28515625" style="2" customWidth="1"/>
    <col min="15545" max="15546" width="16.28515625" style="2" customWidth="1"/>
    <col min="15547" max="15547" width="14" style="2" customWidth="1"/>
    <col min="15548" max="15548" width="15.85546875" style="2" customWidth="1"/>
    <col min="15549" max="15549" width="22.42578125" style="2" customWidth="1"/>
    <col min="15550" max="15550" width="15.7109375" style="2" customWidth="1"/>
    <col min="15551" max="15551" width="13.5703125" style="2" customWidth="1"/>
    <col min="15552" max="15789" width="9.140625" style="2"/>
    <col min="15790" max="15790" width="76.140625" style="2" customWidth="1"/>
    <col min="15791" max="15795" width="9.140625" style="2" hidden="1" customWidth="1"/>
    <col min="15796" max="15799" width="14.42578125" style="2" customWidth="1"/>
    <col min="15800" max="15800" width="18.28515625" style="2" customWidth="1"/>
    <col min="15801" max="15802" width="16.28515625" style="2" customWidth="1"/>
    <col min="15803" max="15803" width="14" style="2" customWidth="1"/>
    <col min="15804" max="15804" width="15.85546875" style="2" customWidth="1"/>
    <col min="15805" max="15805" width="22.42578125" style="2" customWidth="1"/>
    <col min="15806" max="15806" width="15.7109375" style="2" customWidth="1"/>
    <col min="15807" max="15807" width="13.5703125" style="2" customWidth="1"/>
    <col min="15808" max="16045" width="9.140625" style="2"/>
    <col min="16046" max="16046" width="76.140625" style="2" customWidth="1"/>
    <col min="16047" max="16051" width="9.140625" style="2" hidden="1" customWidth="1"/>
    <col min="16052" max="16055" width="14.42578125" style="2" customWidth="1"/>
    <col min="16056" max="16056" width="18.28515625" style="2" customWidth="1"/>
    <col min="16057" max="16058" width="16.28515625" style="2" customWidth="1"/>
    <col min="16059" max="16059" width="14" style="2" customWidth="1"/>
    <col min="16060" max="16060" width="15.85546875" style="2" customWidth="1"/>
    <col min="16061" max="16061" width="22.42578125" style="2" customWidth="1"/>
    <col min="16062" max="16062" width="15.7109375" style="2" customWidth="1"/>
    <col min="16063" max="16063" width="13.5703125" style="2" customWidth="1"/>
    <col min="16064" max="16384" width="9.140625" style="2"/>
  </cols>
  <sheetData>
    <row r="1" spans="1:13" ht="19.5" thickBot="1" x14ac:dyDescent="0.35">
      <c r="A1" s="1" t="s">
        <v>0</v>
      </c>
      <c r="G1" s="255" t="s">
        <v>1</v>
      </c>
      <c r="H1" s="255"/>
      <c r="M1" s="3"/>
    </row>
    <row r="2" spans="1:13" s="4" customFormat="1" ht="15.75" customHeight="1" x14ac:dyDescent="0.25">
      <c r="A2" s="256" t="s">
        <v>2</v>
      </c>
      <c r="B2" s="258" t="s">
        <v>3</v>
      </c>
      <c r="C2" s="259"/>
      <c r="D2" s="259"/>
      <c r="E2" s="259"/>
      <c r="F2" s="260"/>
      <c r="G2" s="258" t="s">
        <v>4</v>
      </c>
      <c r="H2" s="259"/>
      <c r="I2" s="259"/>
      <c r="J2" s="259"/>
      <c r="K2" s="259"/>
      <c r="L2" s="261"/>
      <c r="M2" s="5"/>
    </row>
    <row r="3" spans="1:13" s="4" customFormat="1" ht="37.5" customHeight="1" x14ac:dyDescent="0.25">
      <c r="A3" s="257"/>
      <c r="B3" s="263" t="s">
        <v>5</v>
      </c>
      <c r="C3" s="6" t="s">
        <v>6</v>
      </c>
      <c r="D3" s="264" t="s">
        <v>7</v>
      </c>
      <c r="E3" s="264"/>
      <c r="F3" s="265" t="s">
        <v>8</v>
      </c>
      <c r="G3" s="266" t="s">
        <v>9</v>
      </c>
      <c r="H3" s="267"/>
      <c r="I3" s="6" t="s">
        <v>6</v>
      </c>
      <c r="J3" s="264" t="s">
        <v>7</v>
      </c>
      <c r="K3" s="264"/>
      <c r="L3" s="268" t="s">
        <v>8</v>
      </c>
    </row>
    <row r="4" spans="1:13" s="4" customFormat="1" ht="36" customHeight="1" x14ac:dyDescent="0.25">
      <c r="A4" s="257"/>
      <c r="B4" s="263"/>
      <c r="C4" s="7" t="s">
        <v>10</v>
      </c>
      <c r="D4" s="8" t="s">
        <v>11</v>
      </c>
      <c r="E4" s="8" t="s">
        <v>12</v>
      </c>
      <c r="F4" s="265"/>
      <c r="G4" s="9" t="s">
        <v>13</v>
      </c>
      <c r="H4" s="10" t="s">
        <v>14</v>
      </c>
      <c r="I4" s="7" t="s">
        <v>15</v>
      </c>
      <c r="J4" s="8" t="s">
        <v>11</v>
      </c>
      <c r="K4" s="8" t="s">
        <v>12</v>
      </c>
      <c r="L4" s="268"/>
    </row>
    <row r="5" spans="1:13" s="4" customFormat="1" ht="20.25" customHeight="1" x14ac:dyDescent="0.25">
      <c r="A5" s="11"/>
      <c r="B5" s="12"/>
      <c r="C5" s="7"/>
      <c r="D5" s="8"/>
      <c r="E5" s="8"/>
      <c r="F5" s="13"/>
      <c r="G5" s="9"/>
      <c r="H5" s="10"/>
      <c r="I5" s="7"/>
      <c r="J5" s="8"/>
      <c r="K5" s="8"/>
      <c r="L5" s="14"/>
    </row>
    <row r="6" spans="1:13" ht="21.75" customHeight="1" x14ac:dyDescent="0.25">
      <c r="A6" s="15" t="s">
        <v>16</v>
      </c>
      <c r="B6" s="16">
        <v>4400.2192337396255</v>
      </c>
      <c r="C6" s="17">
        <v>102.02711066561835</v>
      </c>
      <c r="D6" s="18"/>
      <c r="E6" s="18"/>
      <c r="F6" s="19">
        <v>5052.5541000000003</v>
      </c>
      <c r="G6" s="16">
        <f>(L9*G9+L12*G12)/L6</f>
        <v>4401.6799080658475</v>
      </c>
      <c r="H6" s="17">
        <f>(L9*H9+L12*H12)/L6</f>
        <v>4759.6722743880882</v>
      </c>
      <c r="I6" s="17">
        <f>H6/B6*100</f>
        <v>108.16898026108062</v>
      </c>
      <c r="J6" s="18"/>
      <c r="K6" s="18"/>
      <c r="L6" s="20">
        <f>L9+L12</f>
        <v>5090.5999999999995</v>
      </c>
      <c r="M6" s="21"/>
    </row>
    <row r="7" spans="1:13" x14ac:dyDescent="0.25">
      <c r="A7" s="222" t="s">
        <v>17</v>
      </c>
      <c r="B7" s="22"/>
      <c r="C7" s="23"/>
      <c r="D7" s="8"/>
      <c r="E7" s="8"/>
      <c r="F7" s="24"/>
      <c r="G7" s="22"/>
      <c r="H7" s="23"/>
      <c r="I7" s="23"/>
      <c r="J7" s="8"/>
      <c r="K7" s="8"/>
      <c r="L7" s="25"/>
    </row>
    <row r="8" spans="1:13" x14ac:dyDescent="0.25">
      <c r="A8" s="222"/>
      <c r="B8" s="22"/>
      <c r="C8" s="23"/>
      <c r="D8" s="8"/>
      <c r="E8" s="8"/>
      <c r="F8" s="24"/>
      <c r="G8" s="22"/>
      <c r="H8" s="23"/>
      <c r="I8" s="23"/>
      <c r="J8" s="8"/>
      <c r="K8" s="8"/>
      <c r="L8" s="25"/>
    </row>
    <row r="9" spans="1:13" x14ac:dyDescent="0.25">
      <c r="A9" s="222"/>
      <c r="B9" s="26">
        <v>4361.3</v>
      </c>
      <c r="C9" s="27">
        <v>102.19082431229205</v>
      </c>
      <c r="D9" s="28">
        <v>44888</v>
      </c>
      <c r="E9" s="23" t="s">
        <v>18</v>
      </c>
      <c r="F9" s="29">
        <v>4729.0241000000005</v>
      </c>
      <c r="G9" s="26">
        <v>4361.3</v>
      </c>
      <c r="H9" s="27">
        <v>4726.7</v>
      </c>
      <c r="I9" s="27">
        <f>H9/B9*100</f>
        <v>108.37823584710979</v>
      </c>
      <c r="J9" s="28">
        <v>45266</v>
      </c>
      <c r="K9" s="23" t="s">
        <v>19</v>
      </c>
      <c r="L9" s="30">
        <v>4752.3999999999996</v>
      </c>
      <c r="M9" s="31"/>
    </row>
    <row r="10" spans="1:13" x14ac:dyDescent="0.25">
      <c r="A10" s="32"/>
      <c r="B10" s="26"/>
      <c r="C10" s="27"/>
      <c r="D10" s="33"/>
      <c r="E10" s="23"/>
      <c r="F10" s="29"/>
      <c r="G10" s="26"/>
      <c r="H10" s="27"/>
      <c r="I10" s="27"/>
      <c r="J10" s="33"/>
      <c r="K10" s="23"/>
      <c r="L10" s="30"/>
    </row>
    <row r="11" spans="1:13" x14ac:dyDescent="0.25">
      <c r="A11" s="34" t="s">
        <v>20</v>
      </c>
      <c r="B11" s="26"/>
      <c r="C11" s="27"/>
      <c r="D11" s="33"/>
      <c r="E11" s="23"/>
      <c r="F11" s="29"/>
      <c r="G11" s="26"/>
      <c r="H11" s="27"/>
      <c r="I11" s="27"/>
      <c r="J11" s="33"/>
      <c r="K11" s="23"/>
      <c r="L11" s="30"/>
    </row>
    <row r="12" spans="1:13" x14ac:dyDescent="0.25">
      <c r="A12" s="35"/>
      <c r="B12" s="26">
        <v>4969.1000000000004</v>
      </c>
      <c r="C12" s="27">
        <v>100.20164949285153</v>
      </c>
      <c r="D12" s="28">
        <v>44888</v>
      </c>
      <c r="E12" s="23" t="s">
        <v>18</v>
      </c>
      <c r="F12" s="29">
        <v>323.52999999999997</v>
      </c>
      <c r="G12" s="26">
        <v>4969.1000000000004</v>
      </c>
      <c r="H12" s="27">
        <v>5223</v>
      </c>
      <c r="I12" s="27">
        <f>H12/B12*100</f>
        <v>105.10957718701574</v>
      </c>
      <c r="J12" s="28">
        <v>45266</v>
      </c>
      <c r="K12" s="23" t="s">
        <v>21</v>
      </c>
      <c r="L12" s="30">
        <v>338.2</v>
      </c>
      <c r="M12" s="36"/>
    </row>
    <row r="13" spans="1:13" ht="24" customHeight="1" collapsed="1" x14ac:dyDescent="0.25">
      <c r="A13" s="15" t="s">
        <v>22</v>
      </c>
      <c r="B13" s="16">
        <v>2894.8037345133175</v>
      </c>
      <c r="C13" s="17">
        <v>106.95147042187034</v>
      </c>
      <c r="D13" s="37"/>
      <c r="E13" s="38"/>
      <c r="F13" s="19">
        <v>1392.8633333333332</v>
      </c>
      <c r="G13" s="17">
        <f>(L17*G17+L18*G18)/L13</f>
        <v>2919.524866055046</v>
      </c>
      <c r="H13" s="17">
        <f>(L17*H17+L18*H18)/L13</f>
        <v>3195.2016146788992</v>
      </c>
      <c r="I13" s="17">
        <f>H13/B13*100</f>
        <v>110.37714151685263</v>
      </c>
      <c r="J13" s="37"/>
      <c r="K13" s="38"/>
      <c r="L13" s="20">
        <f>L17+L18</f>
        <v>1362.5</v>
      </c>
      <c r="M13" s="36"/>
    </row>
    <row r="14" spans="1:13" ht="26.25" customHeight="1" x14ac:dyDescent="0.25">
      <c r="A14" s="15" t="s">
        <v>23</v>
      </c>
      <c r="B14" s="39"/>
      <c r="C14" s="17"/>
      <c r="D14" s="18"/>
      <c r="E14" s="18"/>
      <c r="F14" s="19"/>
      <c r="G14" s="16"/>
      <c r="H14" s="40"/>
      <c r="I14" s="17"/>
      <c r="J14" s="18"/>
      <c r="K14" s="18"/>
      <c r="L14" s="20"/>
    </row>
    <row r="15" spans="1:13" x14ac:dyDescent="0.25">
      <c r="A15" s="222" t="s">
        <v>24</v>
      </c>
      <c r="B15" s="41"/>
      <c r="C15" s="42"/>
      <c r="D15" s="8"/>
      <c r="E15" s="8"/>
      <c r="F15" s="43"/>
      <c r="G15" s="41"/>
      <c r="H15" s="42"/>
      <c r="I15" s="42"/>
      <c r="J15" s="8"/>
      <c r="K15" s="8"/>
      <c r="L15" s="44"/>
    </row>
    <row r="16" spans="1:13" x14ac:dyDescent="0.25">
      <c r="A16" s="222"/>
      <c r="B16" s="41"/>
      <c r="C16" s="42"/>
      <c r="D16" s="8"/>
      <c r="E16" s="8"/>
      <c r="F16" s="43"/>
      <c r="G16" s="41"/>
      <c r="H16" s="42"/>
      <c r="I16" s="42"/>
      <c r="J16" s="8"/>
      <c r="K16" s="8"/>
      <c r="L16" s="44"/>
    </row>
    <row r="17" spans="1:13" x14ac:dyDescent="0.25">
      <c r="A17" s="222"/>
      <c r="B17" s="41">
        <v>2535.3000000000002</v>
      </c>
      <c r="C17" s="42">
        <v>114.54841187367279</v>
      </c>
      <c r="D17" s="28">
        <v>44890</v>
      </c>
      <c r="E17" s="23" t="s">
        <v>25</v>
      </c>
      <c r="F17" s="43">
        <v>143.26333333333332</v>
      </c>
      <c r="G17" s="41">
        <f>B17</f>
        <v>2535.3000000000002</v>
      </c>
      <c r="H17" s="42">
        <v>2789.8</v>
      </c>
      <c r="I17" s="42">
        <f>H17/C17*100</f>
        <v>2435.476803534099</v>
      </c>
      <c r="J17" s="28">
        <v>45209</v>
      </c>
      <c r="K17" s="23" t="s">
        <v>26</v>
      </c>
      <c r="L17" s="44">
        <v>143</v>
      </c>
      <c r="M17" s="45"/>
    </row>
    <row r="18" spans="1:13" ht="31.5" x14ac:dyDescent="0.25">
      <c r="A18" s="15" t="s">
        <v>27</v>
      </c>
      <c r="B18" s="16">
        <v>2936.0198863636369</v>
      </c>
      <c r="C18" s="17">
        <v>106.78729683376176</v>
      </c>
      <c r="D18" s="38"/>
      <c r="E18" s="38"/>
      <c r="F18" s="19">
        <v>1249.5999999999999</v>
      </c>
      <c r="G18" s="17">
        <f>(L21*G21+L24*G24)/L18</f>
        <v>2964.5795243952439</v>
      </c>
      <c r="H18" s="17">
        <f>(L21*H21+L24*H24)/L18</f>
        <v>3242.7394833948338</v>
      </c>
      <c r="I18" s="17">
        <f>H18/B18*100</f>
        <v>110.44678200089031</v>
      </c>
      <c r="J18" s="38"/>
      <c r="K18" s="38"/>
      <c r="L18" s="20">
        <f>L21+L24</f>
        <v>1219.5</v>
      </c>
      <c r="M18" s="46"/>
    </row>
    <row r="19" spans="1:13" x14ac:dyDescent="0.25">
      <c r="A19" s="222" t="s">
        <v>28</v>
      </c>
      <c r="B19" s="26"/>
      <c r="C19" s="27"/>
      <c r="D19" s="8"/>
      <c r="E19" s="8"/>
      <c r="F19" s="29"/>
      <c r="G19" s="26"/>
      <c r="H19" s="27"/>
      <c r="I19" s="27"/>
      <c r="J19" s="8"/>
      <c r="K19" s="8"/>
      <c r="L19" s="30"/>
    </row>
    <row r="20" spans="1:13" x14ac:dyDescent="0.25">
      <c r="A20" s="222"/>
      <c r="B20" s="26"/>
      <c r="C20" s="27"/>
      <c r="D20" s="8"/>
      <c r="E20" s="8"/>
      <c r="F20" s="29"/>
      <c r="G20" s="26"/>
      <c r="H20" s="27"/>
      <c r="I20" s="27"/>
      <c r="J20" s="8"/>
      <c r="K20" s="8"/>
      <c r="L20" s="30"/>
    </row>
    <row r="21" spans="1:13" x14ac:dyDescent="0.25">
      <c r="A21" s="222"/>
      <c r="B21" s="26">
        <v>3197.3</v>
      </c>
      <c r="C21" s="27">
        <v>106.34978712080894</v>
      </c>
      <c r="D21" s="28">
        <v>44890</v>
      </c>
      <c r="E21" s="23" t="s">
        <v>29</v>
      </c>
      <c r="F21" s="29">
        <v>956.7</v>
      </c>
      <c r="G21" s="26">
        <v>3197.3</v>
      </c>
      <c r="H21" s="27">
        <v>3496.4</v>
      </c>
      <c r="I21" s="27">
        <f>H21/B21*100</f>
        <v>109.3547680855722</v>
      </c>
      <c r="J21" s="28">
        <v>45216</v>
      </c>
      <c r="K21" s="23" t="s">
        <v>30</v>
      </c>
      <c r="L21" s="30">
        <v>964.9</v>
      </c>
      <c r="M21" s="46"/>
    </row>
    <row r="22" spans="1:13" x14ac:dyDescent="0.25">
      <c r="A22" s="222" t="s">
        <v>31</v>
      </c>
      <c r="B22" s="26"/>
      <c r="C22" s="27"/>
      <c r="D22" s="8"/>
      <c r="E22" s="8"/>
      <c r="F22" s="29"/>
      <c r="G22" s="26"/>
      <c r="H22" s="27"/>
      <c r="I22" s="27"/>
      <c r="J22" s="8"/>
      <c r="K22" s="8"/>
      <c r="L22" s="30"/>
    </row>
    <row r="23" spans="1:13" x14ac:dyDescent="0.25">
      <c r="A23" s="222"/>
      <c r="B23" s="26"/>
      <c r="C23" s="27"/>
      <c r="D23" s="8"/>
      <c r="E23" s="8"/>
      <c r="F23" s="29"/>
      <c r="G23" s="26"/>
      <c r="H23" s="27"/>
      <c r="I23" s="27"/>
      <c r="J23" s="8"/>
      <c r="K23" s="8"/>
      <c r="L23" s="30"/>
    </row>
    <row r="24" spans="1:13" x14ac:dyDescent="0.25">
      <c r="A24" s="222"/>
      <c r="B24" s="26">
        <v>2082.6</v>
      </c>
      <c r="C24" s="27">
        <v>109.03664921465968</v>
      </c>
      <c r="D24" s="28">
        <v>44890</v>
      </c>
      <c r="E24" s="23" t="s">
        <v>29</v>
      </c>
      <c r="F24" s="29">
        <v>292.89999999999998</v>
      </c>
      <c r="G24" s="26">
        <f>B24</f>
        <v>2082.6</v>
      </c>
      <c r="H24" s="27">
        <v>2281.4</v>
      </c>
      <c r="I24" s="27">
        <f>H24/B24*100</f>
        <v>109.54576010755788</v>
      </c>
      <c r="J24" s="28">
        <v>45216</v>
      </c>
      <c r="K24" s="23" t="s">
        <v>30</v>
      </c>
      <c r="L24" s="30">
        <v>254.6</v>
      </c>
      <c r="M24" s="46"/>
    </row>
    <row r="25" spans="1:13" ht="31.5" collapsed="1" x14ac:dyDescent="0.25">
      <c r="A25" s="15" t="s">
        <v>32</v>
      </c>
      <c r="B25" s="16">
        <v>4012.2710346527738</v>
      </c>
      <c r="C25" s="17">
        <v>101.42003727972381</v>
      </c>
      <c r="D25" s="38"/>
      <c r="E25" s="38"/>
      <c r="F25" s="19">
        <v>14927.665000000001</v>
      </c>
      <c r="G25" s="17">
        <f>(L28*G28+L31*G31+L34*G34)/L25</f>
        <v>4004.6053832324706</v>
      </c>
      <c r="H25" s="17">
        <f>(L28*H28+L31*H31+L34*H34)/L25</f>
        <v>4283.3970742344645</v>
      </c>
      <c r="I25" s="17">
        <f>H25/B25*100</f>
        <v>106.75742085317907</v>
      </c>
      <c r="J25" s="38"/>
      <c r="K25" s="38"/>
      <c r="L25" s="20">
        <f>L28+L31+L34</f>
        <v>15132.481666666667</v>
      </c>
      <c r="M25" s="46"/>
    </row>
    <row r="26" spans="1:13" x14ac:dyDescent="0.25">
      <c r="A26" s="47"/>
      <c r="B26" s="26"/>
      <c r="C26" s="27"/>
      <c r="D26" s="8"/>
      <c r="E26" s="8"/>
      <c r="F26" s="29"/>
      <c r="G26" s="26"/>
      <c r="H26" s="27"/>
      <c r="I26" s="27"/>
      <c r="J26" s="8"/>
      <c r="K26" s="8"/>
      <c r="L26" s="30"/>
      <c r="M26" s="46"/>
    </row>
    <row r="27" spans="1:13" x14ac:dyDescent="0.25">
      <c r="A27" s="34" t="s">
        <v>33</v>
      </c>
      <c r="B27" s="26"/>
      <c r="C27" s="27"/>
      <c r="D27" s="8"/>
      <c r="E27" s="8"/>
      <c r="F27" s="29"/>
      <c r="G27" s="26"/>
      <c r="H27" s="27"/>
      <c r="I27" s="27"/>
      <c r="J27" s="8"/>
      <c r="K27" s="8"/>
      <c r="L27" s="30"/>
      <c r="M27" s="46"/>
    </row>
    <row r="28" spans="1:13" x14ac:dyDescent="0.25">
      <c r="A28" s="48"/>
      <c r="B28" s="49">
        <v>4191.3</v>
      </c>
      <c r="C28" s="50">
        <v>103.19332282844201</v>
      </c>
      <c r="D28" s="28">
        <v>44888</v>
      </c>
      <c r="E28" s="8" t="s">
        <v>34</v>
      </c>
      <c r="F28" s="51">
        <v>10982</v>
      </c>
      <c r="G28" s="49">
        <v>4191.3</v>
      </c>
      <c r="H28" s="50">
        <v>4505.1500000000005</v>
      </c>
      <c r="I28" s="50">
        <f>H28/B28*100</f>
        <v>107.48813017440891</v>
      </c>
      <c r="J28" s="28">
        <v>45604</v>
      </c>
      <c r="K28" s="8" t="s">
        <v>35</v>
      </c>
      <c r="L28" s="52">
        <v>10982</v>
      </c>
      <c r="M28" s="46"/>
    </row>
    <row r="29" spans="1:13" x14ac:dyDescent="0.25">
      <c r="A29" s="222" t="s">
        <v>36</v>
      </c>
      <c r="B29" s="26"/>
      <c r="C29" s="27"/>
      <c r="D29" s="28"/>
      <c r="E29" s="8"/>
      <c r="F29" s="29"/>
      <c r="G29" s="26"/>
      <c r="H29" s="27"/>
      <c r="I29" s="27"/>
      <c r="J29" s="28"/>
      <c r="K29" s="8"/>
      <c r="L29" s="30"/>
      <c r="M29" s="46"/>
    </row>
    <row r="30" spans="1:13" x14ac:dyDescent="0.25">
      <c r="A30" s="222"/>
      <c r="B30" s="26"/>
      <c r="C30" s="27"/>
      <c r="D30" s="28"/>
      <c r="E30" s="8"/>
      <c r="F30" s="29"/>
      <c r="G30" s="26"/>
      <c r="H30" s="27"/>
      <c r="I30" s="27"/>
      <c r="J30" s="28"/>
      <c r="K30" s="8"/>
      <c r="L30" s="30"/>
      <c r="M30" s="46"/>
    </row>
    <row r="31" spans="1:13" x14ac:dyDescent="0.25">
      <c r="A31" s="222"/>
      <c r="B31" s="26">
        <v>4011.3</v>
      </c>
      <c r="C31" s="27">
        <v>107.90606337762954</v>
      </c>
      <c r="D31" s="28">
        <v>44881</v>
      </c>
      <c r="E31" s="8" t="s">
        <v>37</v>
      </c>
      <c r="F31" s="29">
        <v>104.86499999999998</v>
      </c>
      <c r="G31" s="26">
        <v>4011.3</v>
      </c>
      <c r="H31" s="27">
        <v>4322.6000000000004</v>
      </c>
      <c r="I31" s="27">
        <f>H31/B31*100</f>
        <v>107.76057637174981</v>
      </c>
      <c r="J31" s="28">
        <v>45646</v>
      </c>
      <c r="K31" s="8" t="s">
        <v>38</v>
      </c>
      <c r="L31" s="30">
        <v>83.019999999999982</v>
      </c>
      <c r="M31" s="46"/>
    </row>
    <row r="32" spans="1:13" x14ac:dyDescent="0.25">
      <c r="A32" s="222" t="s">
        <v>39</v>
      </c>
      <c r="B32" s="26"/>
      <c r="C32" s="27"/>
      <c r="D32" s="28"/>
      <c r="E32" s="8"/>
      <c r="F32" s="29"/>
      <c r="G32" s="26"/>
      <c r="H32" s="27"/>
      <c r="I32" s="27"/>
      <c r="J32" s="28"/>
      <c r="K32" s="8"/>
      <c r="L32" s="30"/>
      <c r="M32" s="46"/>
    </row>
    <row r="33" spans="1:13" x14ac:dyDescent="0.25">
      <c r="A33" s="222"/>
      <c r="B33" s="26"/>
      <c r="C33" s="27"/>
      <c r="D33" s="28"/>
      <c r="E33" s="8"/>
      <c r="F33" s="29"/>
      <c r="G33" s="26"/>
      <c r="H33" s="27"/>
      <c r="I33" s="27"/>
      <c r="J33" s="28"/>
      <c r="K33" s="8"/>
      <c r="L33" s="30"/>
      <c r="M33" s="46"/>
    </row>
    <row r="34" spans="1:13" x14ac:dyDescent="0.25">
      <c r="A34" s="222"/>
      <c r="B34" s="26">
        <v>3500.4</v>
      </c>
      <c r="C34" s="27">
        <v>95.621056082170085</v>
      </c>
      <c r="D34" s="28">
        <v>44888</v>
      </c>
      <c r="E34" s="8" t="s">
        <v>40</v>
      </c>
      <c r="F34" s="29">
        <v>3840.8</v>
      </c>
      <c r="G34" s="26">
        <v>3500.4</v>
      </c>
      <c r="H34" s="27">
        <v>3683.8719999999998</v>
      </c>
      <c r="I34" s="27">
        <f>H34/B34*100</f>
        <v>105.24145811907211</v>
      </c>
      <c r="J34" s="28">
        <v>45611</v>
      </c>
      <c r="K34" s="8" t="s">
        <v>41</v>
      </c>
      <c r="L34" s="30">
        <v>4067.4616666666666</v>
      </c>
      <c r="M34" s="46"/>
    </row>
    <row r="35" spans="1:13" x14ac:dyDescent="0.25">
      <c r="A35" s="15" t="s">
        <v>42</v>
      </c>
      <c r="B35" s="39"/>
      <c r="C35" s="40"/>
      <c r="D35" s="18"/>
      <c r="E35" s="18"/>
      <c r="F35" s="53"/>
      <c r="G35" s="39"/>
      <c r="H35" s="40"/>
      <c r="I35" s="40"/>
      <c r="J35" s="18"/>
      <c r="K35" s="18"/>
      <c r="L35" s="54"/>
    </row>
    <row r="36" spans="1:13" x14ac:dyDescent="0.25">
      <c r="A36" s="222" t="s">
        <v>36</v>
      </c>
      <c r="B36" s="26"/>
      <c r="C36" s="27"/>
      <c r="D36" s="8"/>
      <c r="E36" s="8"/>
      <c r="F36" s="29"/>
      <c r="G36" s="26"/>
      <c r="H36" s="27"/>
      <c r="I36" s="27"/>
      <c r="J36" s="8"/>
      <c r="K36" s="8"/>
      <c r="L36" s="30"/>
    </row>
    <row r="37" spans="1:13" x14ac:dyDescent="0.25">
      <c r="A37" s="222"/>
      <c r="B37" s="26"/>
      <c r="C37" s="27"/>
      <c r="D37" s="8"/>
      <c r="E37" s="8"/>
      <c r="F37" s="29"/>
      <c r="G37" s="26"/>
      <c r="H37" s="27"/>
      <c r="I37" s="27"/>
      <c r="J37" s="8"/>
      <c r="K37" s="8"/>
      <c r="L37" s="30"/>
    </row>
    <row r="38" spans="1:13" ht="24" customHeight="1" x14ac:dyDescent="0.25">
      <c r="A38" s="222"/>
      <c r="B38" s="41">
        <v>3463.7</v>
      </c>
      <c r="C38" s="42">
        <v>90.55661585923815</v>
      </c>
      <c r="D38" s="28">
        <v>44881</v>
      </c>
      <c r="E38" s="8" t="s">
        <v>37</v>
      </c>
      <c r="F38" s="43">
        <v>47.152440744570839</v>
      </c>
      <c r="G38" s="41">
        <v>3463.7</v>
      </c>
      <c r="H38" s="42">
        <v>3801.2</v>
      </c>
      <c r="I38" s="42">
        <f>H38/B38*100</f>
        <v>109.74391546612003</v>
      </c>
      <c r="J38" s="28">
        <v>45646</v>
      </c>
      <c r="K38" s="8" t="s">
        <v>38</v>
      </c>
      <c r="L38" s="44">
        <v>39.700000000000003</v>
      </c>
    </row>
    <row r="39" spans="1:13" x14ac:dyDescent="0.25">
      <c r="A39" s="15" t="s">
        <v>43</v>
      </c>
      <c r="B39" s="16"/>
      <c r="C39" s="17"/>
      <c r="D39" s="18"/>
      <c r="E39" s="18"/>
      <c r="F39" s="19"/>
      <c r="G39" s="16"/>
      <c r="H39" s="17"/>
      <c r="I39" s="17"/>
      <c r="J39" s="18"/>
      <c r="K39" s="18"/>
      <c r="L39" s="20"/>
    </row>
    <row r="40" spans="1:13" x14ac:dyDescent="0.25">
      <c r="A40" s="222" t="s">
        <v>36</v>
      </c>
      <c r="B40" s="41"/>
      <c r="C40" s="42"/>
      <c r="D40" s="8"/>
      <c r="E40" s="8"/>
      <c r="F40" s="43"/>
      <c r="G40" s="41"/>
      <c r="H40" s="42"/>
      <c r="I40" s="42"/>
      <c r="J40" s="8"/>
      <c r="K40" s="8"/>
      <c r="L40" s="44"/>
    </row>
    <row r="41" spans="1:13" x14ac:dyDescent="0.25">
      <c r="A41" s="222"/>
      <c r="B41" s="41"/>
      <c r="C41" s="42"/>
      <c r="D41" s="8"/>
      <c r="E41" s="8"/>
      <c r="F41" s="43"/>
      <c r="G41" s="41"/>
      <c r="H41" s="42"/>
      <c r="I41" s="42"/>
      <c r="J41" s="8"/>
      <c r="K41" s="8"/>
      <c r="L41" s="44"/>
    </row>
    <row r="42" spans="1:13" ht="21" customHeight="1" x14ac:dyDescent="0.25">
      <c r="A42" s="222"/>
      <c r="B42" s="41">
        <v>3463.7</v>
      </c>
      <c r="C42" s="42">
        <v>90.55661585923815</v>
      </c>
      <c r="D42" s="28">
        <v>44881</v>
      </c>
      <c r="E42" s="8" t="s">
        <v>37</v>
      </c>
      <c r="F42" s="43">
        <v>68.868959255429161</v>
      </c>
      <c r="G42" s="41">
        <v>3463.7</v>
      </c>
      <c r="H42" s="42">
        <v>3801.2</v>
      </c>
      <c r="I42" s="42">
        <f>H42/C42*100</f>
        <v>4197.595022663626</v>
      </c>
      <c r="J42" s="28">
        <v>45646</v>
      </c>
      <c r="K42" s="8" t="s">
        <v>38</v>
      </c>
      <c r="L42" s="44">
        <v>70.400000000000006</v>
      </c>
    </row>
    <row r="43" spans="1:13" x14ac:dyDescent="0.25">
      <c r="A43" s="15" t="s">
        <v>44</v>
      </c>
      <c r="B43" s="16"/>
      <c r="C43" s="17"/>
      <c r="D43" s="18"/>
      <c r="E43" s="18"/>
      <c r="F43" s="19"/>
      <c r="G43" s="16"/>
      <c r="H43" s="17"/>
      <c r="I43" s="17"/>
      <c r="J43" s="18"/>
      <c r="K43" s="18"/>
      <c r="L43" s="20"/>
    </row>
    <row r="44" spans="1:13" x14ac:dyDescent="0.25">
      <c r="A44" s="222" t="s">
        <v>45</v>
      </c>
      <c r="B44" s="41"/>
      <c r="C44" s="42"/>
      <c r="D44" s="8"/>
      <c r="E44" s="8"/>
      <c r="F44" s="43"/>
      <c r="G44" s="41"/>
      <c r="H44" s="42"/>
      <c r="I44" s="42"/>
      <c r="J44" s="8"/>
      <c r="K44" s="8"/>
      <c r="L44" s="44"/>
    </row>
    <row r="45" spans="1:13" x14ac:dyDescent="0.25">
      <c r="A45" s="222"/>
      <c r="B45" s="41"/>
      <c r="C45" s="42"/>
      <c r="D45" s="8"/>
      <c r="E45" s="8"/>
      <c r="F45" s="43"/>
      <c r="G45" s="41"/>
      <c r="H45" s="42"/>
      <c r="I45" s="42"/>
      <c r="J45" s="8"/>
      <c r="K45" s="8"/>
      <c r="L45" s="44"/>
    </row>
    <row r="46" spans="1:13" ht="20.25" customHeight="1" x14ac:dyDescent="0.25">
      <c r="A46" s="222"/>
      <c r="B46" s="41">
        <v>5071.6000000000004</v>
      </c>
      <c r="C46" s="42">
        <v>108.87934735938171</v>
      </c>
      <c r="D46" s="28">
        <v>44888</v>
      </c>
      <c r="E46" s="8" t="s">
        <v>46</v>
      </c>
      <c r="F46" s="43">
        <v>540</v>
      </c>
      <c r="G46" s="41">
        <v>5071.6000000000004</v>
      </c>
      <c r="H46" s="42">
        <v>5476.2280000000001</v>
      </c>
      <c r="I46" s="42">
        <f>H46/B46*100</f>
        <v>107.978310592318</v>
      </c>
      <c r="J46" s="28">
        <v>45611</v>
      </c>
      <c r="K46" s="8" t="s">
        <v>47</v>
      </c>
      <c r="L46" s="44">
        <v>556.78000000000009</v>
      </c>
    </row>
    <row r="47" spans="1:13" ht="33" customHeight="1" x14ac:dyDescent="0.25">
      <c r="A47" s="15" t="s">
        <v>48</v>
      </c>
      <c r="B47" s="55"/>
      <c r="C47" s="18"/>
      <c r="D47" s="38"/>
      <c r="E47" s="18"/>
      <c r="F47" s="56"/>
      <c r="G47" s="55"/>
      <c r="H47" s="18"/>
      <c r="I47" s="18"/>
      <c r="J47" s="38"/>
      <c r="K47" s="18"/>
      <c r="L47" s="57"/>
    </row>
    <row r="48" spans="1:13" ht="34.5" customHeight="1" x14ac:dyDescent="0.25">
      <c r="A48" s="58" t="s">
        <v>49</v>
      </c>
      <c r="B48" s="41">
        <v>4058.7</v>
      </c>
      <c r="C48" s="42">
        <v>105.88281331524574</v>
      </c>
      <c r="D48" s="28">
        <v>44888</v>
      </c>
      <c r="E48" s="8" t="s">
        <v>50</v>
      </c>
      <c r="F48" s="43">
        <v>40.303000000000004</v>
      </c>
      <c r="G48" s="41">
        <v>4058.7</v>
      </c>
      <c r="H48" s="42">
        <v>4378.6080000000002</v>
      </c>
      <c r="I48" s="42">
        <f>H48/B48*100</f>
        <v>107.88203119225368</v>
      </c>
      <c r="J48" s="28">
        <v>45611</v>
      </c>
      <c r="K48" s="8" t="s">
        <v>51</v>
      </c>
      <c r="L48" s="44">
        <v>36.543999999999997</v>
      </c>
    </row>
    <row r="49" spans="1:12" ht="31.5" x14ac:dyDescent="0.25">
      <c r="A49" s="15" t="s">
        <v>52</v>
      </c>
      <c r="B49" s="16"/>
      <c r="C49" s="17"/>
      <c r="D49" s="18"/>
      <c r="E49" s="18"/>
      <c r="F49" s="19"/>
      <c r="G49" s="16"/>
      <c r="H49" s="17"/>
      <c r="I49" s="17"/>
      <c r="J49" s="18"/>
      <c r="K49" s="18"/>
      <c r="L49" s="20"/>
    </row>
    <row r="50" spans="1:12" x14ac:dyDescent="0.25">
      <c r="A50" s="222" t="s">
        <v>53</v>
      </c>
      <c r="B50" s="41"/>
      <c r="C50" s="42"/>
      <c r="D50" s="8"/>
      <c r="E50" s="8"/>
      <c r="F50" s="43"/>
      <c r="G50" s="41"/>
      <c r="H50" s="42"/>
      <c r="I50" s="42"/>
      <c r="J50" s="8"/>
      <c r="K50" s="8"/>
      <c r="L50" s="44"/>
    </row>
    <row r="51" spans="1:12" x14ac:dyDescent="0.25">
      <c r="A51" s="222"/>
      <c r="B51" s="41"/>
      <c r="C51" s="42"/>
      <c r="D51" s="8"/>
      <c r="E51" s="8"/>
      <c r="F51" s="43"/>
      <c r="G51" s="41"/>
      <c r="H51" s="42"/>
      <c r="I51" s="42"/>
      <c r="J51" s="8"/>
      <c r="K51" s="8"/>
      <c r="L51" s="44"/>
    </row>
    <row r="52" spans="1:12" x14ac:dyDescent="0.25">
      <c r="A52" s="222"/>
      <c r="B52" s="41">
        <v>3541.1</v>
      </c>
      <c r="C52" s="42">
        <v>98.00453891287502</v>
      </c>
      <c r="D52" s="28">
        <v>44888</v>
      </c>
      <c r="E52" s="8" t="s">
        <v>54</v>
      </c>
      <c r="F52" s="43">
        <v>194.10000000000002</v>
      </c>
      <c r="G52" s="41">
        <v>3541.1</v>
      </c>
      <c r="H52" s="42">
        <v>5041.26</v>
      </c>
      <c r="I52" s="42">
        <f>H52/B52*100</f>
        <v>142.36423710146568</v>
      </c>
      <c r="J52" s="28">
        <v>45611</v>
      </c>
      <c r="K52" s="8" t="s">
        <v>55</v>
      </c>
      <c r="L52" s="44">
        <v>212.99999999999997</v>
      </c>
    </row>
    <row r="53" spans="1:12" x14ac:dyDescent="0.25">
      <c r="A53" s="15" t="s">
        <v>56</v>
      </c>
      <c r="B53" s="16"/>
      <c r="C53" s="17"/>
      <c r="D53" s="18"/>
      <c r="E53" s="18"/>
      <c r="F53" s="19"/>
      <c r="G53" s="16"/>
      <c r="H53" s="17"/>
      <c r="I53" s="17"/>
      <c r="J53" s="18"/>
      <c r="K53" s="18"/>
      <c r="L53" s="20"/>
    </row>
    <row r="54" spans="1:12" x14ac:dyDescent="0.25">
      <c r="A54" s="222" t="s">
        <v>57</v>
      </c>
      <c r="B54" s="41"/>
      <c r="C54" s="42"/>
      <c r="D54" s="8"/>
      <c r="E54" s="8"/>
      <c r="F54" s="43"/>
      <c r="G54" s="41"/>
      <c r="H54" s="42"/>
      <c r="I54" s="42"/>
      <c r="J54" s="8"/>
      <c r="K54" s="8"/>
      <c r="L54" s="44"/>
    </row>
    <row r="55" spans="1:12" x14ac:dyDescent="0.25">
      <c r="A55" s="222"/>
      <c r="B55" s="41"/>
      <c r="C55" s="42"/>
      <c r="D55" s="8"/>
      <c r="E55" s="8"/>
      <c r="F55" s="43"/>
      <c r="G55" s="41"/>
      <c r="H55" s="42"/>
      <c r="I55" s="42"/>
      <c r="J55" s="8"/>
      <c r="K55" s="8"/>
      <c r="L55" s="44"/>
    </row>
    <row r="56" spans="1:12" x14ac:dyDescent="0.25">
      <c r="A56" s="222"/>
      <c r="B56" s="41">
        <v>3155.6</v>
      </c>
      <c r="C56" s="42">
        <v>101.72135903552318</v>
      </c>
      <c r="D56" s="28">
        <v>44888</v>
      </c>
      <c r="E56" s="8" t="s">
        <v>58</v>
      </c>
      <c r="F56" s="43">
        <v>297.70000000000005</v>
      </c>
      <c r="G56" s="41">
        <v>3096.9</v>
      </c>
      <c r="H56" s="42">
        <v>3096.8</v>
      </c>
      <c r="I56" s="42">
        <f>H56/B56*100</f>
        <v>98.136645962732928</v>
      </c>
      <c r="J56" s="28">
        <v>45604</v>
      </c>
      <c r="K56" s="8" t="s">
        <v>59</v>
      </c>
      <c r="L56" s="44">
        <v>266.09000000000003</v>
      </c>
    </row>
    <row r="57" spans="1:12" ht="31.5" x14ac:dyDescent="0.25">
      <c r="A57" s="15" t="s">
        <v>60</v>
      </c>
      <c r="B57" s="16"/>
      <c r="C57" s="17"/>
      <c r="D57" s="18"/>
      <c r="E57" s="18"/>
      <c r="F57" s="19"/>
      <c r="G57" s="16"/>
      <c r="H57" s="17"/>
      <c r="I57" s="17"/>
      <c r="J57" s="18"/>
      <c r="K57" s="18"/>
      <c r="L57" s="20"/>
    </row>
    <row r="58" spans="1:12" x14ac:dyDescent="0.25">
      <c r="A58" s="222" t="s">
        <v>61</v>
      </c>
      <c r="B58" s="41"/>
      <c r="C58" s="42"/>
      <c r="D58" s="8"/>
      <c r="E58" s="8"/>
      <c r="F58" s="43"/>
      <c r="G58" s="41"/>
      <c r="H58" s="42"/>
      <c r="I58" s="42"/>
      <c r="J58" s="8"/>
      <c r="K58" s="8"/>
      <c r="L58" s="44"/>
    </row>
    <row r="59" spans="1:12" x14ac:dyDescent="0.25">
      <c r="A59" s="222"/>
      <c r="B59" s="41"/>
      <c r="C59" s="42"/>
      <c r="D59" s="8"/>
      <c r="E59" s="8"/>
      <c r="F59" s="43"/>
      <c r="G59" s="41"/>
      <c r="H59" s="42"/>
      <c r="I59" s="42"/>
      <c r="J59" s="8"/>
      <c r="K59" s="8"/>
      <c r="L59" s="44"/>
    </row>
    <row r="60" spans="1:12" ht="20.25" customHeight="1" x14ac:dyDescent="0.25">
      <c r="A60" s="222"/>
      <c r="B60" s="59">
        <v>3761.8</v>
      </c>
      <c r="C60" s="60">
        <v>97.013616670105236</v>
      </c>
      <c r="D60" s="28">
        <v>44881</v>
      </c>
      <c r="E60" s="8" t="s">
        <v>62</v>
      </c>
      <c r="F60" s="61">
        <v>1224.5266666666666</v>
      </c>
      <c r="G60" s="59">
        <v>3761.8</v>
      </c>
      <c r="H60" s="60">
        <v>4242.6000000000004</v>
      </c>
      <c r="I60" s="60">
        <f>H60/B60*100</f>
        <v>112.7811154234675</v>
      </c>
      <c r="J60" s="28">
        <v>45273</v>
      </c>
      <c r="K60" s="8" t="s">
        <v>63</v>
      </c>
      <c r="L60" s="62">
        <v>1203.4014999999999</v>
      </c>
    </row>
    <row r="61" spans="1:12" ht="28.5" customHeight="1" x14ac:dyDescent="0.25">
      <c r="A61" s="15" t="s">
        <v>64</v>
      </c>
      <c r="B61" s="16">
        <v>4936.8454758182206</v>
      </c>
      <c r="C61" s="17">
        <v>112.00850683952619</v>
      </c>
      <c r="D61" s="38"/>
      <c r="E61" s="38"/>
      <c r="F61" s="19">
        <v>70548.322001280932</v>
      </c>
      <c r="G61" s="17">
        <f>(L64*G64+L67*G67+L70*G70+L76*G76+L77*G77+L80*G80+L83*G83)/L61</f>
        <v>4947.7867482850497</v>
      </c>
      <c r="H61" s="17">
        <f>(L64*H64+L67*H67+L70*H70+L76*H76+L77*H77+L80*H80+L83*H83)/L61</f>
        <v>5510.7635739964162</v>
      </c>
      <c r="I61" s="17">
        <f>H61/B61*100</f>
        <v>111.62519874258523</v>
      </c>
      <c r="J61" s="38"/>
      <c r="K61" s="38"/>
      <c r="L61" s="20">
        <f>L64+L67+L70+L76+L77+L80+L83</f>
        <v>69386.056333333341</v>
      </c>
    </row>
    <row r="62" spans="1:12" x14ac:dyDescent="0.25">
      <c r="A62" s="262" t="s">
        <v>65</v>
      </c>
      <c r="B62" s="26"/>
      <c r="C62" s="27"/>
      <c r="D62" s="8"/>
      <c r="E62" s="8"/>
      <c r="F62" s="29"/>
      <c r="G62" s="26"/>
      <c r="H62" s="27"/>
      <c r="I62" s="27"/>
      <c r="J62" s="8"/>
      <c r="K62" s="8"/>
      <c r="L62" s="30"/>
    </row>
    <row r="63" spans="1:12" x14ac:dyDescent="0.25">
      <c r="A63" s="262"/>
      <c r="B63" s="26"/>
      <c r="C63" s="27"/>
      <c r="D63" s="8"/>
      <c r="E63" s="8"/>
      <c r="F63" s="29"/>
      <c r="G63" s="26"/>
      <c r="H63" s="27"/>
      <c r="I63" s="27"/>
      <c r="J63" s="8"/>
      <c r="K63" s="8"/>
      <c r="L63" s="30"/>
    </row>
    <row r="64" spans="1:12" x14ac:dyDescent="0.25">
      <c r="A64" s="262"/>
      <c r="B64" s="49">
        <v>4697.88</v>
      </c>
      <c r="C64" s="50">
        <v>112.65250920810314</v>
      </c>
      <c r="D64" s="28">
        <v>44890</v>
      </c>
      <c r="E64" s="23" t="s">
        <v>66</v>
      </c>
      <c r="F64" s="51">
        <v>178.02333333333331</v>
      </c>
      <c r="G64" s="49">
        <v>3914.9</v>
      </c>
      <c r="H64" s="50">
        <v>4008.0859999999998</v>
      </c>
      <c r="I64" s="50">
        <f>H64/B64*100</f>
        <v>85.316908903590544</v>
      </c>
      <c r="J64" s="28">
        <v>45195</v>
      </c>
      <c r="K64" s="23" t="s">
        <v>67</v>
      </c>
      <c r="L64" s="52">
        <v>179.42333333333337</v>
      </c>
    </row>
    <row r="65" spans="1:13" x14ac:dyDescent="0.25">
      <c r="A65" s="254" t="s">
        <v>68</v>
      </c>
      <c r="B65" s="26"/>
      <c r="C65" s="27"/>
      <c r="D65" s="8"/>
      <c r="E65" s="8"/>
      <c r="F65" s="29"/>
      <c r="G65" s="26"/>
      <c r="H65" s="27"/>
      <c r="I65" s="27"/>
      <c r="J65" s="8"/>
      <c r="K65" s="8"/>
      <c r="L65" s="30"/>
    </row>
    <row r="66" spans="1:13" x14ac:dyDescent="0.25">
      <c r="A66" s="254"/>
      <c r="B66" s="26"/>
      <c r="C66" s="27"/>
      <c r="D66" s="8"/>
      <c r="E66" s="8"/>
      <c r="F66" s="29"/>
      <c r="G66" s="26"/>
      <c r="H66" s="27"/>
      <c r="I66" s="27"/>
      <c r="J66" s="8"/>
      <c r="K66" s="8"/>
      <c r="L66" s="30"/>
    </row>
    <row r="67" spans="1:13" x14ac:dyDescent="0.25">
      <c r="A67" s="254"/>
      <c r="B67" s="63">
        <v>5836.92</v>
      </c>
      <c r="C67" s="64">
        <v>119.12470611285269</v>
      </c>
      <c r="D67" s="28">
        <v>44888</v>
      </c>
      <c r="E67" s="23" t="s">
        <v>69</v>
      </c>
      <c r="F67" s="65">
        <v>24472.799999999999</v>
      </c>
      <c r="G67" s="63">
        <v>5836.92</v>
      </c>
      <c r="H67" s="64">
        <v>6351.0708000000004</v>
      </c>
      <c r="I67" s="64">
        <f>H67/B67*100</f>
        <v>108.80859768508049</v>
      </c>
      <c r="J67" s="28">
        <v>45216</v>
      </c>
      <c r="K67" s="23" t="s">
        <v>70</v>
      </c>
      <c r="L67" s="66">
        <v>24472.799999999999</v>
      </c>
    </row>
    <row r="68" spans="1:13" x14ac:dyDescent="0.25">
      <c r="A68" s="233" t="s">
        <v>71</v>
      </c>
      <c r="B68" s="26"/>
      <c r="C68" s="27"/>
      <c r="D68" s="8"/>
      <c r="E68" s="8"/>
      <c r="F68" s="29"/>
      <c r="G68" s="26"/>
      <c r="H68" s="27"/>
      <c r="I68" s="27"/>
      <c r="J68" s="8"/>
      <c r="K68" s="8"/>
      <c r="L68" s="30"/>
    </row>
    <row r="69" spans="1:13" x14ac:dyDescent="0.25">
      <c r="A69" s="234"/>
      <c r="B69" s="26"/>
      <c r="C69" s="27"/>
      <c r="D69" s="8"/>
      <c r="E69" s="8"/>
      <c r="F69" s="29"/>
      <c r="G69" s="26"/>
      <c r="H69" s="27"/>
      <c r="I69" s="27"/>
      <c r="J69" s="8"/>
      <c r="K69" s="8"/>
      <c r="L69" s="30"/>
    </row>
    <row r="70" spans="1:13" x14ac:dyDescent="0.25">
      <c r="A70" s="235"/>
      <c r="B70" s="26">
        <v>2351.1</v>
      </c>
      <c r="C70" s="27">
        <v>98.306573005519311</v>
      </c>
      <c r="D70" s="67">
        <v>44881</v>
      </c>
      <c r="E70" s="23" t="s">
        <v>72</v>
      </c>
      <c r="F70" s="29">
        <v>1022.5</v>
      </c>
      <c r="G70" s="26">
        <v>2351.1</v>
      </c>
      <c r="H70" s="27">
        <v>2587.9</v>
      </c>
      <c r="I70" s="27">
        <f>H70/B70*100</f>
        <v>110.07188124707585</v>
      </c>
      <c r="J70" s="67">
        <v>45223</v>
      </c>
      <c r="K70" s="23" t="s">
        <v>73</v>
      </c>
      <c r="L70" s="30">
        <v>1022.5</v>
      </c>
      <c r="M70" s="68" t="s">
        <v>74</v>
      </c>
    </row>
    <row r="71" spans="1:13" x14ac:dyDescent="0.25">
      <c r="A71" s="233" t="s">
        <v>75</v>
      </c>
      <c r="B71" s="26"/>
      <c r="C71" s="27"/>
      <c r="D71" s="67"/>
      <c r="E71" s="23"/>
      <c r="F71" s="29"/>
      <c r="G71" s="26"/>
      <c r="H71" s="27"/>
      <c r="I71" s="27"/>
      <c r="J71" s="67"/>
      <c r="K71" s="23"/>
      <c r="L71" s="30"/>
    </row>
    <row r="72" spans="1:13" x14ac:dyDescent="0.25">
      <c r="A72" s="234"/>
      <c r="B72" s="26"/>
      <c r="C72" s="27"/>
      <c r="D72" s="67"/>
      <c r="E72" s="23"/>
      <c r="F72" s="29"/>
      <c r="G72" s="26"/>
      <c r="H72" s="27"/>
      <c r="I72" s="27"/>
      <c r="J72" s="67"/>
      <c r="K72" s="23"/>
      <c r="L72" s="30"/>
    </row>
    <row r="73" spans="1:13" ht="25.5" x14ac:dyDescent="0.25">
      <c r="A73" s="235"/>
      <c r="B73" s="26">
        <v>3140.3</v>
      </c>
      <c r="C73" s="27">
        <v>96.711506953940159</v>
      </c>
      <c r="D73" s="67">
        <v>44888</v>
      </c>
      <c r="E73" s="23" t="s">
        <v>76</v>
      </c>
      <c r="F73" s="29">
        <v>2622.4</v>
      </c>
      <c r="G73" s="26">
        <v>3140.3</v>
      </c>
      <c r="H73" s="69">
        <v>3765.5529999999999</v>
      </c>
      <c r="I73" s="27">
        <f>H73/B73*100</f>
        <v>119.9106136356399</v>
      </c>
      <c r="J73" s="67">
        <v>45223</v>
      </c>
      <c r="K73" s="23" t="s">
        <v>77</v>
      </c>
      <c r="L73" s="30">
        <v>1837.2249999999999</v>
      </c>
      <c r="M73" s="70" t="s">
        <v>78</v>
      </c>
    </row>
    <row r="74" spans="1:13" x14ac:dyDescent="0.25">
      <c r="A74" s="222" t="s">
        <v>79</v>
      </c>
      <c r="B74" s="26"/>
      <c r="C74" s="27"/>
      <c r="D74" s="8"/>
      <c r="E74" s="8"/>
      <c r="F74" s="29"/>
      <c r="G74" s="26"/>
      <c r="H74" s="27"/>
      <c r="I74" s="27"/>
      <c r="J74" s="8"/>
      <c r="K74" s="8"/>
      <c r="L74" s="30"/>
    </row>
    <row r="75" spans="1:13" x14ac:dyDescent="0.25">
      <c r="A75" s="222"/>
      <c r="B75" s="26"/>
      <c r="C75" s="27"/>
      <c r="D75" s="8"/>
      <c r="E75" s="8"/>
      <c r="F75" s="29"/>
      <c r="G75" s="26"/>
      <c r="H75" s="27"/>
      <c r="I75" s="27"/>
      <c r="J75" s="8"/>
      <c r="K75" s="8"/>
      <c r="L75" s="30"/>
    </row>
    <row r="76" spans="1:13" x14ac:dyDescent="0.25">
      <c r="A76" s="222"/>
      <c r="B76" s="26">
        <v>1727</v>
      </c>
      <c r="C76" s="27">
        <v>113.0605564648118</v>
      </c>
      <c r="D76" s="28">
        <v>44888</v>
      </c>
      <c r="E76" s="8" t="s">
        <v>80</v>
      </c>
      <c r="F76" s="29">
        <v>29.9</v>
      </c>
      <c r="G76" s="26">
        <v>1727</v>
      </c>
      <c r="H76" s="27">
        <v>1833.3150000000001</v>
      </c>
      <c r="I76" s="27">
        <f>H76/B76*100</f>
        <v>106.156050955414</v>
      </c>
      <c r="J76" s="28">
        <v>45174</v>
      </c>
      <c r="K76" s="8" t="s">
        <v>81</v>
      </c>
      <c r="L76" s="30">
        <v>38.609999999999992</v>
      </c>
    </row>
    <row r="77" spans="1:13" ht="33.75" customHeight="1" x14ac:dyDescent="0.25">
      <c r="A77" s="58" t="s">
        <v>82</v>
      </c>
      <c r="B77" s="26">
        <v>6230.8799999999992</v>
      </c>
      <c r="C77" s="27">
        <v>107.02448676725203</v>
      </c>
      <c r="D77" s="28">
        <v>44881</v>
      </c>
      <c r="E77" s="8" t="s">
        <v>83</v>
      </c>
      <c r="F77" s="29">
        <v>9908.7000000000007</v>
      </c>
      <c r="G77" s="26">
        <f>5192.4*1.2</f>
        <v>6230.8799999999992</v>
      </c>
      <c r="H77" s="27">
        <f>5690.171*1.2</f>
        <v>6828.2052000000003</v>
      </c>
      <c r="I77" s="27">
        <f>H77/B77*100</f>
        <v>109.58653031353518</v>
      </c>
      <c r="J77" s="28">
        <v>45266</v>
      </c>
      <c r="K77" s="8" t="s">
        <v>84</v>
      </c>
      <c r="L77" s="30">
        <v>9908.7000000000007</v>
      </c>
    </row>
    <row r="78" spans="1:13" x14ac:dyDescent="0.25">
      <c r="A78" s="222" t="s">
        <v>85</v>
      </c>
      <c r="B78" s="26"/>
      <c r="C78" s="27"/>
      <c r="D78" s="8"/>
      <c r="E78" s="8"/>
      <c r="F78" s="29"/>
      <c r="G78" s="26"/>
      <c r="H78" s="27"/>
      <c r="I78" s="27"/>
      <c r="J78" s="8"/>
      <c r="K78" s="8"/>
      <c r="L78" s="30"/>
    </row>
    <row r="79" spans="1:13" x14ac:dyDescent="0.25">
      <c r="A79" s="222"/>
      <c r="B79" s="26"/>
      <c r="C79" s="27"/>
      <c r="D79" s="8"/>
      <c r="E79" s="8"/>
      <c r="F79" s="29"/>
      <c r="G79" s="26"/>
      <c r="H79" s="27"/>
      <c r="I79" s="27"/>
      <c r="J79" s="8"/>
      <c r="K79" s="8"/>
      <c r="L79" s="30"/>
    </row>
    <row r="80" spans="1:13" x14ac:dyDescent="0.25">
      <c r="A80" s="222"/>
      <c r="B80" s="49">
        <v>3927.48</v>
      </c>
      <c r="C80" s="50">
        <v>108.53589786105124</v>
      </c>
      <c r="D80" s="67">
        <v>44888</v>
      </c>
      <c r="E80" s="8" t="s">
        <v>86</v>
      </c>
      <c r="F80" s="51">
        <v>14398.673667947587</v>
      </c>
      <c r="G80" s="49">
        <v>3927.48</v>
      </c>
      <c r="H80" s="50">
        <v>4516.4399999999996</v>
      </c>
      <c r="I80" s="50">
        <f>H80/B80*100</f>
        <v>114.99587521769683</v>
      </c>
      <c r="J80" s="67">
        <v>45230</v>
      </c>
      <c r="K80" s="8" t="s">
        <v>87</v>
      </c>
      <c r="L80" s="52">
        <v>14867.306666666669</v>
      </c>
    </row>
    <row r="81" spans="1:12" x14ac:dyDescent="0.25">
      <c r="A81" s="222" t="s">
        <v>85</v>
      </c>
      <c r="B81" s="26"/>
      <c r="C81" s="27"/>
      <c r="D81" s="8"/>
      <c r="E81" s="8"/>
      <c r="F81" s="29"/>
      <c r="G81" s="26"/>
      <c r="H81" s="27"/>
      <c r="I81" s="27"/>
      <c r="J81" s="8"/>
      <c r="K81" s="8"/>
      <c r="L81" s="30"/>
    </row>
    <row r="82" spans="1:12" x14ac:dyDescent="0.25">
      <c r="A82" s="222"/>
      <c r="B82" s="26"/>
      <c r="C82" s="27"/>
      <c r="D82" s="8"/>
      <c r="E82" s="8"/>
      <c r="F82" s="29"/>
      <c r="G82" s="26"/>
      <c r="H82" s="27"/>
      <c r="I82" s="27"/>
      <c r="J82" s="8"/>
      <c r="K82" s="8"/>
      <c r="L82" s="30"/>
    </row>
    <row r="83" spans="1:12" x14ac:dyDescent="0.25">
      <c r="A83" s="222"/>
      <c r="B83" s="26">
        <v>4083.12</v>
      </c>
      <c r="C83" s="27">
        <v>107.63293581754341</v>
      </c>
      <c r="D83" s="71">
        <v>44888</v>
      </c>
      <c r="E83" s="72" t="s">
        <v>86</v>
      </c>
      <c r="F83" s="29">
        <v>20537.724999999999</v>
      </c>
      <c r="G83" s="26">
        <v>4083.12</v>
      </c>
      <c r="H83" s="27">
        <v>4693.92</v>
      </c>
      <c r="I83" s="27">
        <f>H83/B83*100</f>
        <v>114.9591488861459</v>
      </c>
      <c r="J83" s="67">
        <v>45230</v>
      </c>
      <c r="K83" s="8" t="s">
        <v>87</v>
      </c>
      <c r="L83" s="30">
        <v>18896.716333333334</v>
      </c>
    </row>
    <row r="84" spans="1:12" ht="39" customHeight="1" x14ac:dyDescent="0.25">
      <c r="A84" s="15" t="s">
        <v>88</v>
      </c>
      <c r="B84" s="16">
        <v>2397.1345475713374</v>
      </c>
      <c r="C84" s="17">
        <v>104.38071673122344</v>
      </c>
      <c r="D84" s="38"/>
      <c r="E84" s="38"/>
      <c r="F84" s="19">
        <v>893.29</v>
      </c>
      <c r="G84" s="17">
        <f>(L87*G87+L90*G90+L93*G93)/L84</f>
        <v>2049.9572058362801</v>
      </c>
      <c r="H84" s="17">
        <f>(L87*H87+L90*H90+L93*H93)/L84</f>
        <v>2059.7255225350223</v>
      </c>
      <c r="I84" s="17">
        <f>H84/B84*100</f>
        <v>85.924485324440298</v>
      </c>
      <c r="J84" s="38"/>
      <c r="K84" s="38"/>
      <c r="L84" s="20">
        <f>L87+L90+L93:M93</f>
        <v>893.72</v>
      </c>
    </row>
    <row r="85" spans="1:12" x14ac:dyDescent="0.25">
      <c r="A85" s="254" t="s">
        <v>89</v>
      </c>
      <c r="B85" s="26"/>
      <c r="C85" s="27"/>
      <c r="D85" s="8"/>
      <c r="E85" s="8"/>
      <c r="F85" s="29"/>
      <c r="G85" s="26"/>
      <c r="H85" s="27"/>
      <c r="I85" s="27"/>
      <c r="J85" s="8"/>
      <c r="K85" s="8"/>
      <c r="L85" s="30"/>
    </row>
    <row r="86" spans="1:12" x14ac:dyDescent="0.25">
      <c r="A86" s="254"/>
      <c r="B86" s="26"/>
      <c r="C86" s="27"/>
      <c r="D86" s="8"/>
      <c r="E86" s="8"/>
      <c r="F86" s="29"/>
      <c r="G86" s="26"/>
      <c r="H86" s="27"/>
      <c r="I86" s="27"/>
      <c r="J86" s="8"/>
      <c r="K86" s="8"/>
      <c r="L86" s="30"/>
    </row>
    <row r="87" spans="1:12" x14ac:dyDescent="0.25">
      <c r="A87" s="254"/>
      <c r="B87" s="73">
        <v>2348.6</v>
      </c>
      <c r="C87" s="69">
        <v>100.16633257986096</v>
      </c>
      <c r="D87" s="71">
        <v>44888</v>
      </c>
      <c r="E87" s="23" t="s">
        <v>90</v>
      </c>
      <c r="F87" s="74">
        <v>25.969999999999995</v>
      </c>
      <c r="G87" s="73">
        <f>B87</f>
        <v>2348.6</v>
      </c>
      <c r="H87" s="69">
        <v>2458.4</v>
      </c>
      <c r="I87" s="69">
        <f>H87/B87*100</f>
        <v>104.67512560674446</v>
      </c>
      <c r="J87" s="67">
        <v>45209</v>
      </c>
      <c r="K87" s="23" t="s">
        <v>91</v>
      </c>
      <c r="L87" s="75">
        <v>25.5</v>
      </c>
    </row>
    <row r="88" spans="1:12" x14ac:dyDescent="0.25">
      <c r="A88" s="254" t="s">
        <v>92</v>
      </c>
      <c r="B88" s="26"/>
      <c r="C88" s="27"/>
      <c r="D88" s="8"/>
      <c r="E88" s="8"/>
      <c r="F88" s="29"/>
      <c r="G88" s="26"/>
      <c r="H88" s="27"/>
      <c r="I88" s="27"/>
      <c r="J88" s="8"/>
      <c r="K88" s="8"/>
      <c r="L88" s="30"/>
    </row>
    <row r="89" spans="1:12" x14ac:dyDescent="0.25">
      <c r="A89" s="254"/>
      <c r="B89" s="26"/>
      <c r="C89" s="27"/>
      <c r="D89" s="8"/>
      <c r="E89" s="8"/>
      <c r="F89" s="29"/>
      <c r="G89" s="26"/>
      <c r="H89" s="27"/>
      <c r="I89" s="27"/>
      <c r="J89" s="8"/>
      <c r="K89" s="8"/>
      <c r="L89" s="30"/>
    </row>
    <row r="90" spans="1:12" x14ac:dyDescent="0.25">
      <c r="A90" s="254"/>
      <c r="B90" s="76">
        <v>2316.4</v>
      </c>
      <c r="C90" s="77">
        <v>102.98315031343084</v>
      </c>
      <c r="D90" s="71">
        <v>44888</v>
      </c>
      <c r="E90" s="8" t="s">
        <v>93</v>
      </c>
      <c r="F90" s="78">
        <v>823.02</v>
      </c>
      <c r="G90" s="76">
        <v>1937.7</v>
      </c>
      <c r="H90" s="77">
        <v>1937.7</v>
      </c>
      <c r="I90" s="77">
        <f>H90/B90*100</f>
        <v>83.651355551718183</v>
      </c>
      <c r="J90" s="67">
        <v>45280</v>
      </c>
      <c r="K90" s="8" t="s">
        <v>94</v>
      </c>
      <c r="L90" s="79">
        <v>823.02</v>
      </c>
    </row>
    <row r="91" spans="1:12" x14ac:dyDescent="0.25">
      <c r="A91" s="233" t="s">
        <v>95</v>
      </c>
      <c r="B91" s="26"/>
      <c r="C91" s="27"/>
      <c r="D91" s="28"/>
      <c r="E91" s="23"/>
      <c r="F91" s="29"/>
      <c r="G91" s="26"/>
      <c r="H91" s="27"/>
      <c r="I91" s="27"/>
      <c r="J91" s="28"/>
      <c r="K91" s="23"/>
      <c r="L91" s="30"/>
    </row>
    <row r="92" spans="1:12" x14ac:dyDescent="0.25">
      <c r="A92" s="234"/>
      <c r="B92" s="26"/>
      <c r="C92" s="27"/>
      <c r="D92" s="28"/>
      <c r="E92" s="23"/>
      <c r="F92" s="29"/>
      <c r="G92" s="26"/>
      <c r="H92" s="27"/>
      <c r="I92" s="27"/>
      <c r="J92" s="28"/>
      <c r="K92" s="23"/>
      <c r="L92" s="30"/>
    </row>
    <row r="93" spans="1:12" x14ac:dyDescent="0.25">
      <c r="A93" s="235"/>
      <c r="B93" s="49">
        <v>3925.5</v>
      </c>
      <c r="C93" s="50">
        <v>124.72199275592553</v>
      </c>
      <c r="D93" s="28">
        <v>44881</v>
      </c>
      <c r="E93" s="8" t="s">
        <v>96</v>
      </c>
      <c r="F93" s="51">
        <v>44.3</v>
      </c>
      <c r="G93" s="49">
        <f>B93</f>
        <v>3925.5</v>
      </c>
      <c r="H93" s="50">
        <v>4056.7</v>
      </c>
      <c r="I93" s="50">
        <f>H93/B93*100</f>
        <v>103.34224939498154</v>
      </c>
      <c r="J93" s="28">
        <v>45216</v>
      </c>
      <c r="K93" s="8" t="s">
        <v>97</v>
      </c>
      <c r="L93" s="52">
        <v>45.2</v>
      </c>
    </row>
    <row r="94" spans="1:12" ht="31.5" x14ac:dyDescent="0.25">
      <c r="A94" s="15" t="s">
        <v>98</v>
      </c>
      <c r="B94" s="39"/>
      <c r="C94" s="40"/>
      <c r="D94" s="18"/>
      <c r="E94" s="18"/>
      <c r="F94" s="53"/>
      <c r="G94" s="39"/>
      <c r="H94" s="40"/>
      <c r="I94" s="40"/>
      <c r="J94" s="18"/>
      <c r="K94" s="18"/>
      <c r="L94" s="54"/>
    </row>
    <row r="95" spans="1:12" x14ac:dyDescent="0.25">
      <c r="A95" s="222" t="s">
        <v>99</v>
      </c>
      <c r="B95" s="26"/>
      <c r="C95" s="27"/>
      <c r="D95" s="8"/>
      <c r="E95" s="8"/>
      <c r="F95" s="29"/>
      <c r="G95" s="26"/>
      <c r="H95" s="27"/>
      <c r="I95" s="27"/>
      <c r="J95" s="8"/>
      <c r="K95" s="8"/>
      <c r="L95" s="30"/>
    </row>
    <row r="96" spans="1:12" x14ac:dyDescent="0.25">
      <c r="A96" s="222"/>
      <c r="B96" s="26"/>
      <c r="C96" s="27"/>
      <c r="D96" s="8"/>
      <c r="E96" s="8"/>
      <c r="F96" s="29"/>
      <c r="G96" s="26"/>
      <c r="H96" s="27"/>
      <c r="I96" s="27"/>
      <c r="J96" s="8"/>
      <c r="K96" s="8"/>
      <c r="L96" s="30"/>
    </row>
    <row r="97" spans="1:12" x14ac:dyDescent="0.25">
      <c r="A97" s="222"/>
      <c r="B97" s="41">
        <v>2557.5</v>
      </c>
      <c r="C97" s="42">
        <v>108.5664558305387</v>
      </c>
      <c r="D97" s="71">
        <v>44888</v>
      </c>
      <c r="E97" s="23" t="s">
        <v>100</v>
      </c>
      <c r="F97" s="43">
        <v>406</v>
      </c>
      <c r="G97" s="41">
        <f>B97</f>
        <v>2557.5</v>
      </c>
      <c r="H97" s="42">
        <v>2796.9</v>
      </c>
      <c r="I97" s="42">
        <f>H97/B97*100</f>
        <v>109.36070381231673</v>
      </c>
      <c r="J97" s="67">
        <v>45216</v>
      </c>
      <c r="K97" s="23" t="s">
        <v>101</v>
      </c>
      <c r="L97" s="44">
        <v>393.5</v>
      </c>
    </row>
    <row r="98" spans="1:12" x14ac:dyDescent="0.25">
      <c r="A98" s="15" t="s">
        <v>102</v>
      </c>
      <c r="B98" s="16">
        <v>2833.9204013084018</v>
      </c>
      <c r="C98" s="17">
        <v>104.58558680198691</v>
      </c>
      <c r="D98" s="38"/>
      <c r="E98" s="38"/>
      <c r="F98" s="19">
        <v>120104.78589890001</v>
      </c>
      <c r="G98" s="17">
        <f>(L101*G101+L104*G104+L107*G107+L110*G110+L113*G113+L116*G116)/L98</f>
        <v>2833.8895423735926</v>
      </c>
      <c r="H98" s="17">
        <f>(L101*H101+L104*H104+L107*H107+L110*H110+L113*H113+L116*H116)/L98</f>
        <v>3060.2358689989724</v>
      </c>
      <c r="I98" s="17">
        <f>H98/C98*100</f>
        <v>2926.0588983384032</v>
      </c>
      <c r="J98" s="38"/>
      <c r="K98" s="38"/>
      <c r="L98" s="20">
        <f>L101+L104+L107+L110+L113+L116</f>
        <v>117100.37850789999</v>
      </c>
    </row>
    <row r="99" spans="1:12" x14ac:dyDescent="0.25">
      <c r="A99" s="222" t="s">
        <v>103</v>
      </c>
      <c r="B99" s="26"/>
      <c r="C99" s="27"/>
      <c r="D99" s="28"/>
      <c r="E99" s="8"/>
      <c r="F99" s="29"/>
      <c r="G99" s="26"/>
      <c r="H99" s="27"/>
      <c r="I99" s="27"/>
      <c r="J99" s="28"/>
      <c r="K99" s="8"/>
      <c r="L99" s="30"/>
    </row>
    <row r="100" spans="1:12" x14ac:dyDescent="0.25">
      <c r="A100" s="222"/>
      <c r="B100" s="26"/>
      <c r="C100" s="27"/>
      <c r="D100" s="28"/>
      <c r="E100" s="8"/>
      <c r="F100" s="29"/>
      <c r="G100" s="26"/>
      <c r="H100" s="27"/>
      <c r="I100" s="27"/>
      <c r="J100" s="28"/>
      <c r="K100" s="8"/>
      <c r="L100" s="30"/>
    </row>
    <row r="101" spans="1:12" ht="35.25" customHeight="1" x14ac:dyDescent="0.25">
      <c r="A101" s="222"/>
      <c r="B101" s="26">
        <v>5451.119999999999</v>
      </c>
      <c r="C101" s="27">
        <v>102.52787432853336</v>
      </c>
      <c r="D101" s="28">
        <v>44888</v>
      </c>
      <c r="E101" s="28" t="s">
        <v>104</v>
      </c>
      <c r="F101" s="29">
        <v>2197.5</v>
      </c>
      <c r="G101" s="26">
        <v>5451.12</v>
      </c>
      <c r="H101" s="27">
        <v>5797.44</v>
      </c>
      <c r="I101" s="27">
        <f>H101/B101*100</f>
        <v>106.35318980319641</v>
      </c>
      <c r="J101" s="28">
        <v>45273</v>
      </c>
      <c r="K101" s="28" t="s">
        <v>105</v>
      </c>
      <c r="L101" s="30">
        <v>2067.3924800000004</v>
      </c>
    </row>
    <row r="102" spans="1:12" x14ac:dyDescent="0.25">
      <c r="A102" s="222" t="s">
        <v>106</v>
      </c>
      <c r="B102" s="26"/>
      <c r="C102" s="27"/>
      <c r="D102" s="8"/>
      <c r="E102" s="8"/>
      <c r="F102" s="29"/>
      <c r="G102" s="26"/>
      <c r="H102" s="27"/>
      <c r="I102" s="27"/>
      <c r="J102" s="8"/>
      <c r="K102" s="8"/>
      <c r="L102" s="30"/>
    </row>
    <row r="103" spans="1:12" x14ac:dyDescent="0.25">
      <c r="A103" s="222"/>
      <c r="B103" s="26"/>
      <c r="C103" s="27"/>
      <c r="D103" s="8"/>
      <c r="E103" s="8"/>
      <c r="F103" s="29"/>
      <c r="G103" s="26"/>
      <c r="H103" s="27"/>
      <c r="I103" s="27"/>
      <c r="J103" s="8"/>
      <c r="K103" s="8"/>
      <c r="L103" s="30"/>
    </row>
    <row r="104" spans="1:12" x14ac:dyDescent="0.25">
      <c r="A104" s="222"/>
      <c r="B104" s="26">
        <v>7828.7999999999993</v>
      </c>
      <c r="C104" s="27">
        <v>110.94294702831391</v>
      </c>
      <c r="D104" s="28">
        <v>44881</v>
      </c>
      <c r="E104" s="8" t="s">
        <v>107</v>
      </c>
      <c r="F104" s="29">
        <v>676.80000000000007</v>
      </c>
      <c r="G104" s="26">
        <v>7828.8</v>
      </c>
      <c r="H104" s="27">
        <v>8504.4</v>
      </c>
      <c r="I104" s="27">
        <f>H104/B104*100</f>
        <v>108.62967504598406</v>
      </c>
      <c r="J104" s="28">
        <v>45266</v>
      </c>
      <c r="K104" s="8" t="s">
        <v>108</v>
      </c>
      <c r="L104" s="30">
        <v>660.80000000000007</v>
      </c>
    </row>
    <row r="105" spans="1:12" x14ac:dyDescent="0.25">
      <c r="A105" s="222" t="s">
        <v>109</v>
      </c>
      <c r="B105" s="26"/>
      <c r="C105" s="27"/>
      <c r="D105" s="8"/>
      <c r="E105" s="8"/>
      <c r="F105" s="29"/>
      <c r="G105" s="26"/>
      <c r="H105" s="27"/>
      <c r="I105" s="27"/>
      <c r="J105" s="8"/>
      <c r="K105" s="8"/>
      <c r="L105" s="30"/>
    </row>
    <row r="106" spans="1:12" x14ac:dyDescent="0.25">
      <c r="A106" s="222"/>
      <c r="B106" s="26"/>
      <c r="C106" s="27"/>
      <c r="D106" s="8"/>
      <c r="E106" s="8"/>
      <c r="F106" s="29"/>
      <c r="G106" s="26"/>
      <c r="H106" s="27"/>
      <c r="I106" s="27"/>
      <c r="J106" s="8"/>
      <c r="K106" s="8"/>
      <c r="L106" s="30"/>
    </row>
    <row r="107" spans="1:12" x14ac:dyDescent="0.25">
      <c r="A107" s="222"/>
      <c r="B107" s="26">
        <v>4195.08</v>
      </c>
      <c r="C107" s="27">
        <v>173.60148975791435</v>
      </c>
      <c r="D107" s="28">
        <v>44888</v>
      </c>
      <c r="E107" s="8" t="s">
        <v>110</v>
      </c>
      <c r="F107" s="29">
        <v>7101.6038148999987</v>
      </c>
      <c r="G107" s="26">
        <v>4195.08</v>
      </c>
      <c r="H107" s="27">
        <v>4605.72</v>
      </c>
      <c r="I107" s="27">
        <f>H107/B107*100</f>
        <v>109.78860951400213</v>
      </c>
      <c r="J107" s="28">
        <v>45238</v>
      </c>
      <c r="K107" s="8" t="s">
        <v>111</v>
      </c>
      <c r="L107" s="30">
        <v>7101.6038148999987</v>
      </c>
    </row>
    <row r="108" spans="1:12" hidden="1" x14ac:dyDescent="0.25">
      <c r="A108" s="227" t="s">
        <v>112</v>
      </c>
      <c r="B108" s="26"/>
      <c r="C108" s="27"/>
      <c r="D108" s="8"/>
      <c r="E108" s="8"/>
      <c r="F108" s="29"/>
      <c r="G108" s="26"/>
      <c r="H108" s="27"/>
      <c r="I108" s="27"/>
      <c r="J108" s="8"/>
      <c r="K108" s="8"/>
      <c r="L108" s="30"/>
    </row>
    <row r="109" spans="1:12" hidden="1" x14ac:dyDescent="0.25">
      <c r="A109" s="227"/>
      <c r="B109" s="26"/>
      <c r="C109" s="27"/>
      <c r="D109" s="8"/>
      <c r="E109" s="8"/>
      <c r="F109" s="29"/>
      <c r="G109" s="26"/>
      <c r="H109" s="27"/>
      <c r="I109" s="27"/>
      <c r="J109" s="8"/>
      <c r="K109" s="8"/>
      <c r="L109" s="30"/>
    </row>
    <row r="110" spans="1:12" hidden="1" x14ac:dyDescent="0.25">
      <c r="A110" s="227"/>
      <c r="B110" s="26"/>
      <c r="C110" s="27"/>
      <c r="D110" s="28"/>
      <c r="E110" s="8"/>
      <c r="F110" s="29"/>
      <c r="G110" s="26"/>
      <c r="H110" s="27"/>
      <c r="I110" s="27"/>
      <c r="J110" s="28"/>
      <c r="K110" s="8"/>
      <c r="L110" s="30"/>
    </row>
    <row r="111" spans="1:12" x14ac:dyDescent="0.25">
      <c r="A111" s="222" t="s">
        <v>113</v>
      </c>
      <c r="B111" s="26"/>
      <c r="C111" s="27"/>
      <c r="D111" s="8"/>
      <c r="E111" s="8"/>
      <c r="F111" s="29"/>
      <c r="G111" s="26"/>
      <c r="H111" s="27"/>
      <c r="I111" s="27"/>
      <c r="J111" s="8"/>
      <c r="K111" s="8"/>
      <c r="L111" s="30"/>
    </row>
    <row r="112" spans="1:12" x14ac:dyDescent="0.25">
      <c r="A112" s="222"/>
      <c r="B112" s="26"/>
      <c r="C112" s="27"/>
      <c r="D112" s="8"/>
      <c r="E112" s="8"/>
      <c r="F112" s="29"/>
      <c r="G112" s="26"/>
      <c r="H112" s="27"/>
      <c r="I112" s="27"/>
      <c r="J112" s="8"/>
      <c r="K112" s="8"/>
      <c r="L112" s="30"/>
    </row>
    <row r="113" spans="1:12" ht="34.5" customHeight="1" x14ac:dyDescent="0.25">
      <c r="A113" s="222"/>
      <c r="B113" s="26">
        <v>2864.52</v>
      </c>
      <c r="C113" s="27">
        <v>100.81510262691104</v>
      </c>
      <c r="D113" s="28">
        <v>44888</v>
      </c>
      <c r="E113" s="28" t="s">
        <v>104</v>
      </c>
      <c r="F113" s="29">
        <v>50975.967084000004</v>
      </c>
      <c r="G113" s="26">
        <v>2864.52</v>
      </c>
      <c r="H113" s="27">
        <f>2572.8*1.2</f>
        <v>3087.36</v>
      </c>
      <c r="I113" s="27">
        <f>H113/B113*100</f>
        <v>107.77931381173809</v>
      </c>
      <c r="J113" s="28">
        <v>45273</v>
      </c>
      <c r="K113" s="28" t="s">
        <v>105</v>
      </c>
      <c r="L113" s="30">
        <v>49463.287499999999</v>
      </c>
    </row>
    <row r="114" spans="1:12" x14ac:dyDescent="0.25">
      <c r="A114" s="222" t="s">
        <v>114</v>
      </c>
      <c r="B114" s="26"/>
      <c r="C114" s="27"/>
      <c r="D114" s="28"/>
      <c r="E114" s="8"/>
      <c r="F114" s="29"/>
      <c r="G114" s="26"/>
      <c r="H114" s="27"/>
      <c r="I114" s="27"/>
      <c r="J114" s="28"/>
      <c r="K114" s="8"/>
      <c r="L114" s="30"/>
    </row>
    <row r="115" spans="1:12" x14ac:dyDescent="0.25">
      <c r="A115" s="222"/>
      <c r="B115" s="26"/>
      <c r="C115" s="27"/>
      <c r="D115" s="28"/>
      <c r="E115" s="8"/>
      <c r="F115" s="29"/>
      <c r="G115" s="26"/>
      <c r="H115" s="27"/>
      <c r="I115" s="27"/>
      <c r="J115" s="28"/>
      <c r="K115" s="8"/>
      <c r="L115" s="30"/>
    </row>
    <row r="116" spans="1:12" ht="36" customHeight="1" x14ac:dyDescent="0.25">
      <c r="A116" s="222"/>
      <c r="B116" s="26">
        <v>2489.7600000000002</v>
      </c>
      <c r="C116" s="27">
        <v>104.09914204003815</v>
      </c>
      <c r="D116" s="28">
        <v>44888</v>
      </c>
      <c r="E116" s="28" t="s">
        <v>104</v>
      </c>
      <c r="F116" s="29">
        <v>59152.915000000001</v>
      </c>
      <c r="G116" s="26">
        <v>2489.7600000000002</v>
      </c>
      <c r="H116" s="27">
        <v>2687.04</v>
      </c>
      <c r="I116" s="27">
        <f>H116/B116*100</f>
        <v>107.92365529207632</v>
      </c>
      <c r="J116" s="28">
        <v>45273</v>
      </c>
      <c r="K116" s="28" t="s">
        <v>105</v>
      </c>
      <c r="L116" s="30">
        <v>57807.294712999996</v>
      </c>
    </row>
    <row r="117" spans="1:12" ht="31.5" x14ac:dyDescent="0.25">
      <c r="A117" s="15" t="s">
        <v>115</v>
      </c>
      <c r="B117" s="16">
        <v>2341.4190841863738</v>
      </c>
      <c r="C117" s="17">
        <v>109.31363508433785</v>
      </c>
      <c r="D117" s="38"/>
      <c r="E117" s="38"/>
      <c r="F117" s="19">
        <v>34362.917399999998</v>
      </c>
      <c r="G117" s="17">
        <f>(L120*G120+L123*G123+L126*G126)/L117</f>
        <v>2328.6207669111327</v>
      </c>
      <c r="H117" s="17">
        <f>(L120*H120+L123*H123+L126*H126)/L117</f>
        <v>2708.404108159828</v>
      </c>
      <c r="I117" s="17">
        <f>H117/B117*100</f>
        <v>115.67361547755466</v>
      </c>
      <c r="J117" s="38"/>
      <c r="K117" s="38"/>
      <c r="L117" s="20">
        <f>L120+L123+L126</f>
        <v>33289.697999999997</v>
      </c>
    </row>
    <row r="118" spans="1:12" x14ac:dyDescent="0.25">
      <c r="A118" s="222" t="s">
        <v>116</v>
      </c>
      <c r="B118" s="26"/>
      <c r="C118" s="27"/>
      <c r="D118" s="8"/>
      <c r="E118" s="8"/>
      <c r="F118" s="29"/>
      <c r="G118" s="26"/>
      <c r="H118" s="27"/>
      <c r="I118" s="27"/>
      <c r="J118" s="8"/>
      <c r="K118" s="8"/>
      <c r="L118" s="30"/>
    </row>
    <row r="119" spans="1:12" x14ac:dyDescent="0.25">
      <c r="A119" s="222"/>
      <c r="B119" s="26"/>
      <c r="C119" s="27"/>
      <c r="D119" s="8"/>
      <c r="E119" s="8"/>
      <c r="F119" s="29"/>
      <c r="G119" s="26"/>
      <c r="H119" s="27"/>
      <c r="I119" s="27"/>
      <c r="J119" s="8"/>
      <c r="K119" s="8"/>
      <c r="L119" s="30"/>
    </row>
    <row r="120" spans="1:12" x14ac:dyDescent="0.25">
      <c r="A120" s="222"/>
      <c r="B120" s="26">
        <v>2190.9</v>
      </c>
      <c r="C120" s="27">
        <v>107.84111045481394</v>
      </c>
      <c r="D120" s="28">
        <v>44879</v>
      </c>
      <c r="E120" s="80" t="s">
        <v>117</v>
      </c>
      <c r="F120" s="29">
        <v>23925.885200000001</v>
      </c>
      <c r="G120" s="26">
        <v>2190.9</v>
      </c>
      <c r="H120" s="27">
        <v>2512.6999999999998</v>
      </c>
      <c r="I120" s="27">
        <f>H120/B120*100</f>
        <v>114.68802775115248</v>
      </c>
      <c r="J120" s="28">
        <v>45280</v>
      </c>
      <c r="K120" s="80" t="s">
        <v>118</v>
      </c>
      <c r="L120" s="30">
        <v>23571.665999999997</v>
      </c>
    </row>
    <row r="121" spans="1:12" x14ac:dyDescent="0.25">
      <c r="A121" s="222" t="s">
        <v>119</v>
      </c>
      <c r="B121" s="26"/>
      <c r="C121" s="27"/>
      <c r="D121" s="8"/>
      <c r="E121" s="8"/>
      <c r="F121" s="29"/>
      <c r="G121" s="26"/>
      <c r="H121" s="27"/>
      <c r="I121" s="27"/>
      <c r="J121" s="8"/>
      <c r="K121" s="8"/>
      <c r="L121" s="30"/>
    </row>
    <row r="122" spans="1:12" x14ac:dyDescent="0.25">
      <c r="A122" s="222"/>
      <c r="B122" s="26"/>
      <c r="C122" s="27"/>
      <c r="D122" s="8"/>
      <c r="E122" s="8"/>
      <c r="F122" s="29"/>
      <c r="G122" s="26"/>
      <c r="H122" s="27"/>
      <c r="I122" s="27"/>
      <c r="J122" s="8"/>
      <c r="K122" s="8"/>
      <c r="L122" s="30"/>
    </row>
    <row r="123" spans="1:12" x14ac:dyDescent="0.25">
      <c r="A123" s="222"/>
      <c r="B123" s="26">
        <v>2475.8000000000002</v>
      </c>
      <c r="C123" s="27">
        <v>108.345367817601</v>
      </c>
      <c r="D123" s="28">
        <v>44879</v>
      </c>
      <c r="E123" s="80" t="s">
        <v>120</v>
      </c>
      <c r="F123" s="29">
        <v>9338.8580000000002</v>
      </c>
      <c r="G123" s="26">
        <v>2475.8000000000002</v>
      </c>
      <c r="H123" s="27">
        <v>3004.7</v>
      </c>
      <c r="I123" s="27">
        <f>H123/B123*100</f>
        <v>121.36279182486467</v>
      </c>
      <c r="J123" s="28">
        <v>45252</v>
      </c>
      <c r="K123" s="80" t="s">
        <v>121</v>
      </c>
      <c r="L123" s="30">
        <v>8811.0220000000008</v>
      </c>
    </row>
    <row r="124" spans="1:12" x14ac:dyDescent="0.25">
      <c r="A124" s="223" t="s">
        <v>122</v>
      </c>
      <c r="B124" s="26"/>
      <c r="C124" s="27"/>
      <c r="D124" s="8"/>
      <c r="E124" s="8"/>
      <c r="F124" s="29"/>
      <c r="G124" s="26"/>
      <c r="H124" s="27"/>
      <c r="I124" s="27"/>
      <c r="J124" s="8"/>
      <c r="K124" s="8"/>
      <c r="L124" s="30"/>
    </row>
    <row r="125" spans="1:12" x14ac:dyDescent="0.25">
      <c r="A125" s="224"/>
      <c r="B125" s="26"/>
      <c r="C125" s="27"/>
      <c r="D125" s="8"/>
      <c r="E125" s="8"/>
      <c r="F125" s="29"/>
      <c r="G125" s="26"/>
      <c r="H125" s="27"/>
      <c r="I125" s="27"/>
      <c r="J125" s="8"/>
      <c r="K125" s="8"/>
      <c r="L125" s="30"/>
    </row>
    <row r="126" spans="1:12" x14ac:dyDescent="0.25">
      <c r="A126" s="225"/>
      <c r="B126" s="26">
        <v>4478</v>
      </c>
      <c r="C126" s="27">
        <v>134.55124545536492</v>
      </c>
      <c r="D126" s="28">
        <v>44879</v>
      </c>
      <c r="E126" s="80" t="s">
        <v>123</v>
      </c>
      <c r="F126" s="29">
        <v>1098.1741999999999</v>
      </c>
      <c r="G126" s="26">
        <v>4478</v>
      </c>
      <c r="H126" s="27">
        <v>4916.1000000000004</v>
      </c>
      <c r="I126" s="27">
        <f>H126/B126*100</f>
        <v>109.78338543992854</v>
      </c>
      <c r="J126" s="28">
        <v>45252</v>
      </c>
      <c r="K126" s="80" t="s">
        <v>124</v>
      </c>
      <c r="L126" s="30">
        <v>907.01</v>
      </c>
    </row>
    <row r="127" spans="1:12" x14ac:dyDescent="0.25">
      <c r="A127" s="15" t="s">
        <v>125</v>
      </c>
      <c r="B127" s="39"/>
      <c r="C127" s="40"/>
      <c r="D127" s="18"/>
      <c r="E127" s="18"/>
      <c r="F127" s="53"/>
      <c r="G127" s="39"/>
      <c r="H127" s="40"/>
      <c r="I127" s="40"/>
      <c r="J127" s="18"/>
      <c r="K127" s="18"/>
      <c r="L127" s="54"/>
    </row>
    <row r="128" spans="1:12" x14ac:dyDescent="0.25">
      <c r="A128" s="222" t="s">
        <v>126</v>
      </c>
      <c r="B128" s="26"/>
      <c r="C128" s="27"/>
      <c r="D128" s="8"/>
      <c r="E128" s="8"/>
      <c r="F128" s="29"/>
      <c r="G128" s="26"/>
      <c r="H128" s="27"/>
      <c r="I128" s="27"/>
      <c r="J128" s="8"/>
      <c r="K128" s="8"/>
      <c r="L128" s="30"/>
    </row>
    <row r="129" spans="1:12" x14ac:dyDescent="0.25">
      <c r="A129" s="222"/>
      <c r="B129" s="26"/>
      <c r="C129" s="27"/>
      <c r="D129" s="8"/>
      <c r="E129" s="8"/>
      <c r="F129" s="29"/>
      <c r="G129" s="26"/>
      <c r="H129" s="27"/>
      <c r="I129" s="27"/>
      <c r="J129" s="8"/>
      <c r="K129" s="8"/>
      <c r="L129" s="30"/>
    </row>
    <row r="130" spans="1:12" x14ac:dyDescent="0.25">
      <c r="A130" s="222"/>
      <c r="B130" s="41">
        <v>4046.8</v>
      </c>
      <c r="C130" s="42">
        <v>102.30041963698872</v>
      </c>
      <c r="D130" s="28">
        <v>44881</v>
      </c>
      <c r="E130" s="28" t="s">
        <v>127</v>
      </c>
      <c r="F130" s="43">
        <v>116.42399999999999</v>
      </c>
      <c r="G130" s="41">
        <v>4046.8</v>
      </c>
      <c r="H130" s="42">
        <v>4755.3</v>
      </c>
      <c r="I130" s="42">
        <f>H130/B130*100</f>
        <v>117.50766037362854</v>
      </c>
      <c r="J130" s="28">
        <v>45195</v>
      </c>
      <c r="K130" s="28" t="s">
        <v>128</v>
      </c>
      <c r="L130" s="44">
        <v>107.98366666666665</v>
      </c>
    </row>
    <row r="131" spans="1:12" x14ac:dyDescent="0.25">
      <c r="A131" s="15" t="s">
        <v>129</v>
      </c>
      <c r="B131" s="16"/>
      <c r="C131" s="17"/>
      <c r="D131" s="18"/>
      <c r="E131" s="18"/>
      <c r="F131" s="19"/>
      <c r="G131" s="16"/>
      <c r="H131" s="17"/>
      <c r="I131" s="17"/>
      <c r="J131" s="18"/>
      <c r="K131" s="18"/>
      <c r="L131" s="20"/>
    </row>
    <row r="132" spans="1:12" x14ac:dyDescent="0.25">
      <c r="A132" s="222" t="s">
        <v>126</v>
      </c>
      <c r="B132" s="41"/>
      <c r="C132" s="27"/>
      <c r="D132" s="8"/>
      <c r="E132" s="8"/>
      <c r="F132" s="43"/>
      <c r="G132" s="41"/>
      <c r="H132" s="42"/>
      <c r="I132" s="27"/>
      <c r="J132" s="8"/>
      <c r="K132" s="8"/>
      <c r="L132" s="44"/>
    </row>
    <row r="133" spans="1:12" x14ac:dyDescent="0.25">
      <c r="A133" s="222"/>
      <c r="B133" s="41"/>
      <c r="C133" s="27"/>
      <c r="D133" s="8"/>
      <c r="E133" s="8"/>
      <c r="F133" s="43"/>
      <c r="G133" s="41"/>
      <c r="H133" s="42"/>
      <c r="I133" s="27"/>
      <c r="J133" s="8"/>
      <c r="K133" s="8"/>
      <c r="L133" s="44"/>
    </row>
    <row r="134" spans="1:12" x14ac:dyDescent="0.25">
      <c r="A134" s="222"/>
      <c r="B134" s="41">
        <v>3698.4</v>
      </c>
      <c r="C134" s="42">
        <v>72.678680213021011</v>
      </c>
      <c r="D134" s="28">
        <v>44881</v>
      </c>
      <c r="E134" s="28" t="s">
        <v>127</v>
      </c>
      <c r="F134" s="43">
        <v>853.4</v>
      </c>
      <c r="G134" s="41">
        <v>3698.4</v>
      </c>
      <c r="H134" s="42">
        <v>4219.7</v>
      </c>
      <c r="I134" s="42">
        <f>H134/B134*100</f>
        <v>114.09528444732857</v>
      </c>
      <c r="J134" s="28">
        <v>45195</v>
      </c>
      <c r="K134" s="28" t="s">
        <v>128</v>
      </c>
      <c r="L134" s="44">
        <v>1280.3185000000001</v>
      </c>
    </row>
    <row r="135" spans="1:12" ht="30.75" customHeight="1" x14ac:dyDescent="0.25">
      <c r="A135" s="15" t="s">
        <v>130</v>
      </c>
      <c r="B135" s="16">
        <v>2315.1978539882593</v>
      </c>
      <c r="C135" s="17">
        <v>113.09033953469776</v>
      </c>
      <c r="D135" s="38"/>
      <c r="E135" s="38"/>
      <c r="F135" s="19">
        <v>20978.45</v>
      </c>
      <c r="G135" s="17">
        <f>(L138*G138+L141*G141)/L135</f>
        <v>2315.794718216066</v>
      </c>
      <c r="H135" s="17">
        <f>(L138*H138+L141*H141)/L135</f>
        <v>2501.9486434034779</v>
      </c>
      <c r="I135" s="17">
        <f>H135/B135*100</f>
        <v>108.066299348607</v>
      </c>
      <c r="J135" s="38"/>
      <c r="K135" s="38"/>
      <c r="L135" s="20">
        <f>L138+L141</f>
        <v>21023.200000000001</v>
      </c>
    </row>
    <row r="136" spans="1:12" x14ac:dyDescent="0.25">
      <c r="A136" s="223" t="s">
        <v>131</v>
      </c>
      <c r="B136" s="26"/>
      <c r="C136" s="27"/>
      <c r="D136" s="8"/>
      <c r="E136" s="8"/>
      <c r="F136" s="29"/>
      <c r="G136" s="26"/>
      <c r="H136" s="27"/>
      <c r="I136" s="27"/>
      <c r="J136" s="8"/>
      <c r="K136" s="8"/>
      <c r="L136" s="30"/>
    </row>
    <row r="137" spans="1:12" x14ac:dyDescent="0.25">
      <c r="A137" s="224"/>
      <c r="B137" s="26"/>
      <c r="C137" s="27"/>
      <c r="D137" s="8"/>
      <c r="E137" s="8"/>
      <c r="F137" s="29"/>
      <c r="G137" s="26"/>
      <c r="H137" s="27"/>
      <c r="I137" s="27"/>
      <c r="J137" s="8"/>
      <c r="K137" s="8"/>
      <c r="L137" s="30"/>
    </row>
    <row r="138" spans="1:12" x14ac:dyDescent="0.25">
      <c r="A138" s="225"/>
      <c r="B138" s="26">
        <v>2283.9</v>
      </c>
      <c r="C138" s="27">
        <v>116.6028488283045</v>
      </c>
      <c r="D138" s="28">
        <v>44879</v>
      </c>
      <c r="E138" s="8" t="s">
        <v>132</v>
      </c>
      <c r="F138" s="29">
        <v>18872</v>
      </c>
      <c r="G138" s="26">
        <v>2283.9</v>
      </c>
      <c r="H138" s="27">
        <v>2464.6</v>
      </c>
      <c r="I138" s="27">
        <f>H138/B138*100</f>
        <v>107.91190507465301</v>
      </c>
      <c r="J138" s="28">
        <v>45266</v>
      </c>
      <c r="K138" s="8" t="s">
        <v>133</v>
      </c>
      <c r="L138" s="30">
        <v>18872</v>
      </c>
    </row>
    <row r="139" spans="1:12" x14ac:dyDescent="0.25">
      <c r="A139" s="222" t="s">
        <v>131</v>
      </c>
      <c r="B139" s="26"/>
      <c r="C139" s="27"/>
      <c r="D139" s="8"/>
      <c r="E139" s="8"/>
      <c r="F139" s="29"/>
      <c r="G139" s="26"/>
      <c r="H139" s="27"/>
      <c r="I139" s="27"/>
      <c r="J139" s="8"/>
      <c r="K139" s="8"/>
      <c r="L139" s="30"/>
    </row>
    <row r="140" spans="1:12" x14ac:dyDescent="0.25">
      <c r="A140" s="222"/>
      <c r="B140" s="26"/>
      <c r="C140" s="27"/>
      <c r="D140" s="8"/>
      <c r="E140" s="8"/>
      <c r="F140" s="29"/>
      <c r="G140" s="26"/>
      <c r="H140" s="27"/>
      <c r="I140" s="27"/>
      <c r="J140" s="8"/>
      <c r="K140" s="8"/>
      <c r="L140" s="30"/>
    </row>
    <row r="141" spans="1:12" x14ac:dyDescent="0.25">
      <c r="A141" s="222"/>
      <c r="B141" s="26">
        <v>2595.6</v>
      </c>
      <c r="C141" s="27">
        <v>92.4161503952147</v>
      </c>
      <c r="D141" s="28">
        <v>44879</v>
      </c>
      <c r="E141" s="8" t="s">
        <v>134</v>
      </c>
      <c r="F141" s="29">
        <v>2106.4499999999998</v>
      </c>
      <c r="G141" s="26">
        <v>2595.6</v>
      </c>
      <c r="H141" s="27">
        <v>2829.6</v>
      </c>
      <c r="I141" s="27">
        <f>H141/B141*100</f>
        <v>109.01525658807212</v>
      </c>
      <c r="J141" s="28">
        <v>45266</v>
      </c>
      <c r="K141" s="8" t="s">
        <v>133</v>
      </c>
      <c r="L141" s="30">
        <v>2151.2000000000003</v>
      </c>
    </row>
    <row r="142" spans="1:12" x14ac:dyDescent="0.25">
      <c r="A142" s="15" t="s">
        <v>135</v>
      </c>
      <c r="B142" s="39"/>
      <c r="C142" s="40"/>
      <c r="D142" s="18"/>
      <c r="E142" s="18"/>
      <c r="F142" s="53"/>
      <c r="G142" s="39"/>
      <c r="H142" s="40"/>
      <c r="I142" s="40"/>
      <c r="J142" s="18"/>
      <c r="K142" s="18"/>
      <c r="L142" s="54"/>
    </row>
    <row r="143" spans="1:12" x14ac:dyDescent="0.25">
      <c r="A143" s="222" t="s">
        <v>136</v>
      </c>
      <c r="B143" s="26"/>
      <c r="C143" s="27"/>
      <c r="D143" s="8"/>
      <c r="E143" s="8"/>
      <c r="F143" s="29"/>
      <c r="G143" s="26"/>
      <c r="H143" s="27"/>
      <c r="I143" s="27"/>
      <c r="J143" s="8"/>
      <c r="K143" s="8"/>
      <c r="L143" s="30"/>
    </row>
    <row r="144" spans="1:12" x14ac:dyDescent="0.25">
      <c r="A144" s="222"/>
      <c r="B144" s="26"/>
      <c r="C144" s="27"/>
      <c r="D144" s="8"/>
      <c r="E144" s="8"/>
      <c r="F144" s="29"/>
      <c r="G144" s="26"/>
      <c r="H144" s="27"/>
      <c r="I144" s="27"/>
      <c r="J144" s="8"/>
      <c r="K144" s="8"/>
      <c r="L144" s="30"/>
    </row>
    <row r="145" spans="1:12" x14ac:dyDescent="0.25">
      <c r="A145" s="222"/>
      <c r="B145" s="41">
        <v>3000.6</v>
      </c>
      <c r="C145" s="42">
        <v>107.27539237066964</v>
      </c>
      <c r="D145" s="28">
        <v>44879</v>
      </c>
      <c r="E145" s="8" t="s">
        <v>137</v>
      </c>
      <c r="F145" s="43">
        <v>614.30000000000007</v>
      </c>
      <c r="G145" s="41">
        <v>3000.6</v>
      </c>
      <c r="H145" s="42">
        <v>3065.9</v>
      </c>
      <c r="I145" s="42">
        <f>H145/B145*100</f>
        <v>102.17623142038259</v>
      </c>
      <c r="J145" s="28">
        <v>45259</v>
      </c>
      <c r="K145" s="8" t="s">
        <v>138</v>
      </c>
      <c r="L145" s="44">
        <v>609.54000000000008</v>
      </c>
    </row>
    <row r="146" spans="1:12" ht="31.5" x14ac:dyDescent="0.25">
      <c r="A146" s="15" t="s">
        <v>139</v>
      </c>
      <c r="B146" s="16"/>
      <c r="C146" s="17"/>
      <c r="D146" s="18"/>
      <c r="E146" s="18"/>
      <c r="F146" s="19"/>
      <c r="G146" s="16"/>
      <c r="H146" s="17"/>
      <c r="I146" s="17"/>
      <c r="J146" s="18"/>
      <c r="K146" s="18"/>
      <c r="L146" s="20"/>
    </row>
    <row r="147" spans="1:12" x14ac:dyDescent="0.25">
      <c r="A147" s="222" t="s">
        <v>126</v>
      </c>
      <c r="B147" s="41"/>
      <c r="C147" s="27"/>
      <c r="D147" s="8"/>
      <c r="E147" s="8"/>
      <c r="F147" s="43"/>
      <c r="G147" s="41"/>
      <c r="H147" s="42"/>
      <c r="I147" s="27"/>
      <c r="J147" s="8"/>
      <c r="K147" s="8"/>
      <c r="L147" s="44"/>
    </row>
    <row r="148" spans="1:12" x14ac:dyDescent="0.25">
      <c r="A148" s="222"/>
      <c r="B148" s="41"/>
      <c r="C148" s="27"/>
      <c r="D148" s="8"/>
      <c r="E148" s="8"/>
      <c r="F148" s="43"/>
      <c r="G148" s="41"/>
      <c r="H148" s="42"/>
      <c r="I148" s="27"/>
      <c r="J148" s="8"/>
      <c r="K148" s="8"/>
      <c r="L148" s="44"/>
    </row>
    <row r="149" spans="1:12" x14ac:dyDescent="0.25">
      <c r="A149" s="222"/>
      <c r="B149" s="41">
        <v>6689.8</v>
      </c>
      <c r="C149" s="42">
        <v>109.61494347042438</v>
      </c>
      <c r="D149" s="28">
        <v>44881</v>
      </c>
      <c r="E149" s="28" t="s">
        <v>127</v>
      </c>
      <c r="F149" s="43">
        <v>86.40000000000002</v>
      </c>
      <c r="G149" s="41">
        <v>6689.8</v>
      </c>
      <c r="H149" s="42">
        <v>4219.7</v>
      </c>
      <c r="I149" s="42">
        <f>H149/B149*100</f>
        <v>63.076624114323302</v>
      </c>
      <c r="J149" s="28">
        <v>45195</v>
      </c>
      <c r="K149" s="28" t="s">
        <v>128</v>
      </c>
      <c r="L149" s="44">
        <v>42.667000000000002</v>
      </c>
    </row>
    <row r="150" spans="1:12" ht="31.5" x14ac:dyDescent="0.25">
      <c r="A150" s="15" t="s">
        <v>140</v>
      </c>
      <c r="B150" s="16"/>
      <c r="C150" s="17"/>
      <c r="D150" s="18"/>
      <c r="E150" s="18"/>
      <c r="F150" s="19"/>
      <c r="G150" s="16"/>
      <c r="H150" s="17"/>
      <c r="I150" s="17"/>
      <c r="J150" s="18"/>
      <c r="K150" s="18"/>
      <c r="L150" s="20"/>
    </row>
    <row r="151" spans="1:12" x14ac:dyDescent="0.25">
      <c r="A151" s="223" t="s">
        <v>141</v>
      </c>
      <c r="B151" s="41"/>
      <c r="C151" s="42"/>
      <c r="D151" s="8"/>
      <c r="E151" s="8"/>
      <c r="F151" s="43"/>
      <c r="G151" s="41"/>
      <c r="H151" s="42"/>
      <c r="I151" s="42"/>
      <c r="J151" s="8"/>
      <c r="K151" s="8"/>
      <c r="L151" s="44"/>
    </row>
    <row r="152" spans="1:12" x14ac:dyDescent="0.25">
      <c r="A152" s="224"/>
      <c r="B152" s="41"/>
      <c r="C152" s="42"/>
      <c r="D152" s="8"/>
      <c r="E152" s="8"/>
      <c r="F152" s="43"/>
      <c r="G152" s="41"/>
      <c r="H152" s="42"/>
      <c r="I152" s="42"/>
      <c r="J152" s="8"/>
      <c r="K152" s="8"/>
      <c r="L152" s="44"/>
    </row>
    <row r="153" spans="1:12" x14ac:dyDescent="0.25">
      <c r="A153" s="225"/>
      <c r="B153" s="41">
        <v>4583</v>
      </c>
      <c r="C153" s="42">
        <v>135.80466411829201</v>
      </c>
      <c r="D153" s="28">
        <v>44879</v>
      </c>
      <c r="E153" s="28" t="s">
        <v>142</v>
      </c>
      <c r="F153" s="43">
        <v>292</v>
      </c>
      <c r="G153" s="41">
        <v>4583</v>
      </c>
      <c r="H153" s="42">
        <v>5178.54</v>
      </c>
      <c r="I153" s="42">
        <f>H153/B153*100</f>
        <v>112.99454505782238</v>
      </c>
      <c r="J153" s="28">
        <v>45195</v>
      </c>
      <c r="K153" s="28" t="s">
        <v>143</v>
      </c>
      <c r="L153" s="44">
        <v>292</v>
      </c>
    </row>
    <row r="154" spans="1:12" x14ac:dyDescent="0.25">
      <c r="A154" s="15" t="s">
        <v>144</v>
      </c>
      <c r="B154" s="16"/>
      <c r="C154" s="17"/>
      <c r="D154" s="18"/>
      <c r="E154" s="18"/>
      <c r="F154" s="19"/>
      <c r="G154" s="16"/>
      <c r="H154" s="17"/>
      <c r="I154" s="17"/>
      <c r="J154" s="18"/>
      <c r="K154" s="18"/>
      <c r="L154" s="20"/>
    </row>
    <row r="155" spans="1:12" x14ac:dyDescent="0.25">
      <c r="A155" s="222" t="s">
        <v>126</v>
      </c>
      <c r="B155" s="41"/>
      <c r="C155" s="42"/>
      <c r="D155" s="8"/>
      <c r="E155" s="8"/>
      <c r="F155" s="43"/>
      <c r="G155" s="41"/>
      <c r="H155" s="42"/>
      <c r="I155" s="42"/>
      <c r="J155" s="8"/>
      <c r="K155" s="8"/>
      <c r="L155" s="44"/>
    </row>
    <row r="156" spans="1:12" x14ac:dyDescent="0.25">
      <c r="A156" s="222"/>
      <c r="B156" s="41"/>
      <c r="C156" s="42"/>
      <c r="D156" s="8"/>
      <c r="E156" s="8"/>
      <c r="F156" s="43"/>
      <c r="G156" s="41"/>
      <c r="H156" s="42"/>
      <c r="I156" s="42"/>
      <c r="J156" s="8"/>
      <c r="K156" s="8"/>
      <c r="L156" s="44"/>
    </row>
    <row r="157" spans="1:12" x14ac:dyDescent="0.25">
      <c r="A157" s="222"/>
      <c r="B157" s="41">
        <v>3648.9</v>
      </c>
      <c r="C157" s="42">
        <v>101.335814263497</v>
      </c>
      <c r="D157" s="28">
        <v>44881</v>
      </c>
      <c r="E157" s="28" t="s">
        <v>127</v>
      </c>
      <c r="F157" s="43">
        <v>900.6</v>
      </c>
      <c r="G157" s="41">
        <v>3648.9</v>
      </c>
      <c r="H157" s="42">
        <v>4219.7</v>
      </c>
      <c r="I157" s="42">
        <f>H157/B157*100</f>
        <v>115.64307051440159</v>
      </c>
      <c r="J157" s="28">
        <v>45195</v>
      </c>
      <c r="K157" s="28" t="s">
        <v>128</v>
      </c>
      <c r="L157" s="44">
        <v>897.38749999999993</v>
      </c>
    </row>
    <row r="158" spans="1:12" x14ac:dyDescent="0.25">
      <c r="A158" s="15" t="s">
        <v>145</v>
      </c>
      <c r="B158" s="16">
        <v>3618.0939392872447</v>
      </c>
      <c r="C158" s="17">
        <v>111.07590677661578</v>
      </c>
      <c r="D158" s="38"/>
      <c r="E158" s="38"/>
      <c r="F158" s="19">
        <v>2261.5040100000001</v>
      </c>
      <c r="G158" s="16">
        <f>(G161*L161+G164*L164)/L158</f>
        <v>3609.8186120913174</v>
      </c>
      <c r="H158" s="17">
        <f>(H161*L161+H164*L164)/L158</f>
        <v>5415.155809337406</v>
      </c>
      <c r="I158" s="17">
        <f>H158/B158*100</f>
        <v>149.66874548326896</v>
      </c>
      <c r="J158" s="38"/>
      <c r="K158" s="38"/>
      <c r="L158" s="20">
        <f>L161+L164</f>
        <v>2335.6689801666671</v>
      </c>
    </row>
    <row r="159" spans="1:12" x14ac:dyDescent="0.25">
      <c r="A159" s="81"/>
      <c r="B159" s="26"/>
      <c r="C159" s="27"/>
      <c r="D159" s="28"/>
      <c r="E159" s="8"/>
      <c r="F159" s="29"/>
      <c r="G159" s="26"/>
      <c r="H159" s="27"/>
      <c r="I159" s="27"/>
      <c r="J159" s="28"/>
      <c r="K159" s="8"/>
      <c r="L159" s="30"/>
    </row>
    <row r="160" spans="1:12" x14ac:dyDescent="0.25">
      <c r="A160" s="34" t="s">
        <v>146</v>
      </c>
      <c r="B160" s="26"/>
      <c r="C160" s="27"/>
      <c r="D160" s="28"/>
      <c r="E160" s="8"/>
      <c r="F160" s="29"/>
      <c r="G160" s="26"/>
      <c r="H160" s="27"/>
      <c r="I160" s="27"/>
      <c r="J160" s="28"/>
      <c r="K160" s="8"/>
      <c r="L160" s="30"/>
    </row>
    <row r="161" spans="1:13" x14ac:dyDescent="0.25">
      <c r="A161" s="48"/>
      <c r="B161" s="49">
        <v>3357.48</v>
      </c>
      <c r="C161" s="27">
        <v>105.15258568851473</v>
      </c>
      <c r="D161" s="33">
        <v>44890</v>
      </c>
      <c r="E161" s="23" t="s">
        <v>147</v>
      </c>
      <c r="F161" s="51">
        <v>1635.1975100000002</v>
      </c>
      <c r="G161" s="49">
        <v>3357.48</v>
      </c>
      <c r="H161" s="50">
        <v>5656.2</v>
      </c>
      <c r="I161" s="27">
        <f>H161/B161*100</f>
        <v>168.46563494049107</v>
      </c>
      <c r="J161" s="33">
        <v>45273</v>
      </c>
      <c r="K161" s="23" t="s">
        <v>148</v>
      </c>
      <c r="L161" s="52">
        <v>1709.362480166667</v>
      </c>
    </row>
    <row r="162" spans="1:13" x14ac:dyDescent="0.25">
      <c r="A162" s="222" t="s">
        <v>149</v>
      </c>
      <c r="B162" s="26"/>
      <c r="C162" s="27"/>
      <c r="D162" s="23"/>
      <c r="E162" s="23"/>
      <c r="F162" s="29"/>
      <c r="G162" s="26"/>
      <c r="H162" s="27"/>
      <c r="I162" s="27"/>
      <c r="J162" s="23"/>
      <c r="K162" s="23"/>
      <c r="L162" s="30"/>
    </row>
    <row r="163" spans="1:13" x14ac:dyDescent="0.25">
      <c r="A163" s="222"/>
      <c r="B163" s="26"/>
      <c r="C163" s="27"/>
      <c r="D163" s="23"/>
      <c r="E163" s="23"/>
      <c r="F163" s="29"/>
      <c r="G163" s="26"/>
      <c r="H163" s="27"/>
      <c r="I163" s="27"/>
      <c r="J163" s="23"/>
      <c r="K163" s="23"/>
      <c r="L163" s="30"/>
    </row>
    <row r="164" spans="1:13" x14ac:dyDescent="0.25">
      <c r="A164" s="222"/>
      <c r="B164" s="49">
        <v>4298.5199999999995</v>
      </c>
      <c r="C164" s="27">
        <v>84.031622407807077</v>
      </c>
      <c r="D164" s="33">
        <v>44890</v>
      </c>
      <c r="E164" s="23" t="s">
        <v>147</v>
      </c>
      <c r="F164" s="51">
        <v>626.30650000000003</v>
      </c>
      <c r="G164" s="49">
        <v>4298.5199999999995</v>
      </c>
      <c r="H164" s="50">
        <v>4757.28</v>
      </c>
      <c r="I164" s="27">
        <f>H164/B164*100</f>
        <v>110.67251053851092</v>
      </c>
      <c r="J164" s="33">
        <v>45273</v>
      </c>
      <c r="K164" s="23" t="s">
        <v>148</v>
      </c>
      <c r="L164" s="52">
        <v>626.30650000000003</v>
      </c>
    </row>
    <row r="165" spans="1:13" x14ac:dyDescent="0.25">
      <c r="A165" s="15" t="s">
        <v>150</v>
      </c>
      <c r="B165" s="39"/>
      <c r="C165" s="40"/>
      <c r="D165" s="18"/>
      <c r="E165" s="18"/>
      <c r="F165" s="53"/>
      <c r="G165" s="39"/>
      <c r="H165" s="40"/>
      <c r="I165" s="40"/>
      <c r="J165" s="18"/>
      <c r="K165" s="18"/>
      <c r="L165" s="54"/>
    </row>
    <row r="166" spans="1:13" x14ac:dyDescent="0.25">
      <c r="A166" s="222" t="s">
        <v>151</v>
      </c>
      <c r="B166" s="26"/>
      <c r="C166" s="27"/>
      <c r="D166" s="8"/>
      <c r="E166" s="8"/>
      <c r="F166" s="29"/>
      <c r="G166" s="26"/>
      <c r="H166" s="27"/>
      <c r="I166" s="27"/>
      <c r="J166" s="8"/>
      <c r="K166" s="8"/>
      <c r="L166" s="30"/>
    </row>
    <row r="167" spans="1:13" x14ac:dyDescent="0.25">
      <c r="A167" s="222"/>
      <c r="B167" s="26"/>
      <c r="C167" s="27"/>
      <c r="D167" s="8"/>
      <c r="E167" s="8"/>
      <c r="F167" s="29"/>
      <c r="G167" s="26"/>
      <c r="H167" s="27"/>
      <c r="I167" s="27"/>
      <c r="J167" s="8"/>
      <c r="K167" s="8"/>
      <c r="L167" s="30"/>
    </row>
    <row r="168" spans="1:13" x14ac:dyDescent="0.25">
      <c r="A168" s="222"/>
      <c r="B168" s="59">
        <v>3992.4</v>
      </c>
      <c r="C168" s="42">
        <v>109.01346148595145</v>
      </c>
      <c r="D168" s="28">
        <v>44881</v>
      </c>
      <c r="E168" s="8" t="s">
        <v>152</v>
      </c>
      <c r="F168" s="61">
        <v>22584.799999999999</v>
      </c>
      <c r="G168" s="59">
        <v>3992.4</v>
      </c>
      <c r="H168" s="60">
        <v>4377.6000000000004</v>
      </c>
      <c r="I168" s="42">
        <f>H168/B168*100</f>
        <v>109.6483318304779</v>
      </c>
      <c r="J168" s="28">
        <v>45266</v>
      </c>
      <c r="K168" s="8" t="s">
        <v>153</v>
      </c>
      <c r="L168" s="62">
        <v>22584.799999999999</v>
      </c>
    </row>
    <row r="169" spans="1:13" x14ac:dyDescent="0.25">
      <c r="A169" s="15" t="s">
        <v>154</v>
      </c>
      <c r="B169" s="16">
        <v>3540.8955342447694</v>
      </c>
      <c r="C169" s="17">
        <v>107.35549511011915</v>
      </c>
      <c r="D169" s="38"/>
      <c r="E169" s="38"/>
      <c r="F169" s="19">
        <v>28199.548833755256</v>
      </c>
      <c r="G169" s="17">
        <f>(L172*G172+L175*G175+L178*G178+L181*G181+L184*G184+L187*G187+L190*G190+L193*G193)/L169</f>
        <v>3552.7531260307455</v>
      </c>
      <c r="H169" s="17">
        <f>(L172*H172+L175*H175+L178*H178+L181*H181+L184*H184+L187*H187+L190*H190+L193*H193)/L169</f>
        <v>3985.9622792534974</v>
      </c>
      <c r="I169" s="17">
        <f>H169/B169*100</f>
        <v>112.56932718585992</v>
      </c>
      <c r="J169" s="38"/>
      <c r="K169" s="38"/>
      <c r="L169" s="20">
        <f>L172+L175+L178+L181+L184+L187+L190+L193</f>
        <v>26968.564834711022</v>
      </c>
    </row>
    <row r="170" spans="1:13" x14ac:dyDescent="0.25">
      <c r="A170" s="222" t="s">
        <v>155</v>
      </c>
      <c r="B170" s="26"/>
      <c r="C170" s="27"/>
      <c r="D170" s="8"/>
      <c r="E170" s="8"/>
      <c r="F170" s="29"/>
      <c r="G170" s="26"/>
      <c r="H170" s="27"/>
      <c r="I170" s="27"/>
      <c r="J170" s="8"/>
      <c r="K170" s="8"/>
      <c r="L170" s="30"/>
    </row>
    <row r="171" spans="1:13" x14ac:dyDescent="0.25">
      <c r="A171" s="222"/>
      <c r="B171" s="26"/>
      <c r="C171" s="27"/>
      <c r="D171" s="8"/>
      <c r="E171" s="8"/>
      <c r="F171" s="29"/>
      <c r="G171" s="26"/>
      <c r="H171" s="27"/>
      <c r="I171" s="27"/>
      <c r="J171" s="8"/>
      <c r="K171" s="8"/>
      <c r="L171" s="30"/>
    </row>
    <row r="172" spans="1:13" x14ac:dyDescent="0.25">
      <c r="A172" s="222"/>
      <c r="B172" s="26">
        <v>3302.7</v>
      </c>
      <c r="C172" s="27">
        <v>104.16968932345057</v>
      </c>
      <c r="D172" s="28">
        <v>44890</v>
      </c>
      <c r="E172" s="82" t="s">
        <v>156</v>
      </c>
      <c r="F172" s="29">
        <v>3168.1</v>
      </c>
      <c r="G172" s="26">
        <f>B172</f>
        <v>3302.7</v>
      </c>
      <c r="H172" s="27">
        <v>3540.9</v>
      </c>
      <c r="I172" s="27">
        <f>H172/B172*100</f>
        <v>107.21228086111365</v>
      </c>
      <c r="J172" s="28">
        <v>45209</v>
      </c>
      <c r="K172" s="82" t="s">
        <v>157</v>
      </c>
      <c r="L172" s="30">
        <v>3266.2</v>
      </c>
    </row>
    <row r="173" spans="1:13" hidden="1" x14ac:dyDescent="0.25">
      <c r="A173" s="227" t="s">
        <v>158</v>
      </c>
      <c r="B173" s="26"/>
      <c r="C173" s="27"/>
      <c r="D173" s="8"/>
      <c r="E173" s="8"/>
      <c r="F173" s="29"/>
      <c r="G173" s="26"/>
      <c r="H173" s="27"/>
      <c r="I173" s="27"/>
      <c r="J173" s="8"/>
      <c r="K173" s="8"/>
      <c r="L173" s="30"/>
    </row>
    <row r="174" spans="1:13" hidden="1" x14ac:dyDescent="0.25">
      <c r="A174" s="227"/>
      <c r="B174" s="26"/>
      <c r="C174" s="27"/>
      <c r="D174" s="8"/>
      <c r="E174" s="8"/>
      <c r="F174" s="29"/>
      <c r="G174" s="26"/>
      <c r="H174" s="27"/>
      <c r="I174" s="27"/>
      <c r="J174" s="8"/>
      <c r="K174" s="8"/>
      <c r="L174" s="30"/>
    </row>
    <row r="175" spans="1:13" hidden="1" x14ac:dyDescent="0.25">
      <c r="A175" s="227"/>
      <c r="B175" s="49"/>
      <c r="C175" s="27"/>
      <c r="D175" s="28"/>
      <c r="E175" s="8"/>
      <c r="F175" s="51"/>
      <c r="G175" s="49"/>
      <c r="H175" s="50"/>
      <c r="I175" s="27"/>
      <c r="J175" s="28"/>
      <c r="K175" s="8"/>
      <c r="L175" s="52"/>
      <c r="M175" s="2" t="s">
        <v>159</v>
      </c>
    </row>
    <row r="176" spans="1:13" x14ac:dyDescent="0.25">
      <c r="A176" s="222" t="s">
        <v>160</v>
      </c>
      <c r="B176" s="49"/>
      <c r="C176" s="27"/>
      <c r="D176" s="8"/>
      <c r="E176" s="8"/>
      <c r="F176" s="51"/>
      <c r="G176" s="49"/>
      <c r="H176" s="50"/>
      <c r="I176" s="27"/>
      <c r="J176" s="8"/>
      <c r="K176" s="8"/>
      <c r="L176" s="52"/>
    </row>
    <row r="177" spans="1:12" x14ac:dyDescent="0.25">
      <c r="A177" s="222"/>
      <c r="B177" s="49"/>
      <c r="C177" s="27"/>
      <c r="D177" s="8"/>
      <c r="E177" s="8"/>
      <c r="F177" s="51"/>
      <c r="G177" s="49"/>
      <c r="H177" s="50"/>
      <c r="I177" s="27"/>
      <c r="J177" s="8"/>
      <c r="K177" s="8"/>
      <c r="L177" s="52"/>
    </row>
    <row r="178" spans="1:12" x14ac:dyDescent="0.25">
      <c r="A178" s="222"/>
      <c r="B178" s="26">
        <v>2941.08</v>
      </c>
      <c r="C178" s="27">
        <v>109.17149220489976</v>
      </c>
      <c r="D178" s="28">
        <v>44890</v>
      </c>
      <c r="E178" s="23" t="s">
        <v>66</v>
      </c>
      <c r="F178" s="51">
        <v>537.36666666666667</v>
      </c>
      <c r="G178" s="49">
        <v>2941.08</v>
      </c>
      <c r="H178" s="50">
        <v>3209.88</v>
      </c>
      <c r="I178" s="27">
        <f>H178/B178*100</f>
        <v>109.13949977559265</v>
      </c>
      <c r="J178" s="28">
        <v>45195</v>
      </c>
      <c r="K178" s="23" t="s">
        <v>67</v>
      </c>
      <c r="L178" s="52">
        <v>526.16666666666663</v>
      </c>
    </row>
    <row r="179" spans="1:12" x14ac:dyDescent="0.25">
      <c r="A179" s="222" t="s">
        <v>161</v>
      </c>
      <c r="B179" s="49"/>
      <c r="C179" s="27"/>
      <c r="D179" s="8"/>
      <c r="E179" s="8"/>
      <c r="F179" s="51"/>
      <c r="G179" s="49"/>
      <c r="H179" s="50"/>
      <c r="I179" s="27"/>
      <c r="J179" s="8"/>
      <c r="K179" s="8"/>
      <c r="L179" s="52"/>
    </row>
    <row r="180" spans="1:12" x14ac:dyDescent="0.25">
      <c r="A180" s="222"/>
      <c r="B180" s="49"/>
      <c r="C180" s="27"/>
      <c r="D180" s="8"/>
      <c r="E180" s="8"/>
      <c r="F180" s="51"/>
      <c r="G180" s="49"/>
      <c r="H180" s="50"/>
      <c r="I180" s="27"/>
      <c r="J180" s="8"/>
      <c r="K180" s="8"/>
      <c r="L180" s="52"/>
    </row>
    <row r="181" spans="1:12" x14ac:dyDescent="0.25">
      <c r="A181" s="222"/>
      <c r="B181" s="49">
        <v>2986.3199999999997</v>
      </c>
      <c r="C181" s="27">
        <v>103.55790437351753</v>
      </c>
      <c r="D181" s="28">
        <v>44890</v>
      </c>
      <c r="E181" s="23" t="s">
        <v>66</v>
      </c>
      <c r="F181" s="51">
        <v>482.06666666666666</v>
      </c>
      <c r="G181" s="49">
        <v>2986.3199999999997</v>
      </c>
      <c r="H181" s="50">
        <v>3104.0399999999995</v>
      </c>
      <c r="I181" s="27">
        <f>H181/B181*100</f>
        <v>103.94197540785983</v>
      </c>
      <c r="J181" s="28">
        <v>45195</v>
      </c>
      <c r="K181" s="23" t="s">
        <v>67</v>
      </c>
      <c r="L181" s="52">
        <v>494.5</v>
      </c>
    </row>
    <row r="182" spans="1:12" x14ac:dyDescent="0.25">
      <c r="A182" s="222" t="s">
        <v>162</v>
      </c>
      <c r="B182" s="49"/>
      <c r="C182" s="27"/>
      <c r="D182" s="8"/>
      <c r="E182" s="8"/>
      <c r="F182" s="51"/>
      <c r="G182" s="49"/>
      <c r="H182" s="50"/>
      <c r="I182" s="27"/>
      <c r="J182" s="8"/>
      <c r="K182" s="8"/>
      <c r="L182" s="52"/>
    </row>
    <row r="183" spans="1:12" x14ac:dyDescent="0.25">
      <c r="A183" s="222"/>
      <c r="B183" s="49"/>
      <c r="C183" s="27"/>
      <c r="D183" s="8"/>
      <c r="E183" s="8"/>
      <c r="F183" s="51"/>
      <c r="G183" s="49"/>
      <c r="H183" s="50"/>
      <c r="I183" s="27"/>
      <c r="J183" s="8"/>
      <c r="K183" s="8"/>
      <c r="L183" s="52"/>
    </row>
    <row r="184" spans="1:12" x14ac:dyDescent="0.25">
      <c r="A184" s="222"/>
      <c r="B184" s="49">
        <v>2756.1</v>
      </c>
      <c r="C184" s="27">
        <v>106.67673014398514</v>
      </c>
      <c r="D184" s="28">
        <v>44890</v>
      </c>
      <c r="E184" s="82" t="s">
        <v>156</v>
      </c>
      <c r="F184" s="51">
        <v>972.75766666666675</v>
      </c>
      <c r="G184" s="49">
        <v>2544.5</v>
      </c>
      <c r="H184" s="50">
        <v>2544.5</v>
      </c>
      <c r="I184" s="27">
        <f>H184/B184*100</f>
        <v>92.322484670367558</v>
      </c>
      <c r="J184" s="28">
        <v>45209</v>
      </c>
      <c r="K184" s="82" t="s">
        <v>157</v>
      </c>
      <c r="L184" s="52">
        <v>867.2</v>
      </c>
    </row>
    <row r="185" spans="1:12" x14ac:dyDescent="0.25">
      <c r="A185" s="222" t="s">
        <v>163</v>
      </c>
      <c r="B185" s="49"/>
      <c r="C185" s="27"/>
      <c r="D185" s="8"/>
      <c r="E185" s="8"/>
      <c r="F185" s="51"/>
      <c r="G185" s="49"/>
      <c r="H185" s="50"/>
      <c r="I185" s="27"/>
      <c r="J185" s="8"/>
      <c r="K185" s="8"/>
      <c r="L185" s="52"/>
    </row>
    <row r="186" spans="1:12" x14ac:dyDescent="0.25">
      <c r="A186" s="222"/>
      <c r="B186" s="49"/>
      <c r="C186" s="27"/>
      <c r="D186" s="8"/>
      <c r="E186" s="8"/>
      <c r="F186" s="51"/>
      <c r="G186" s="49"/>
      <c r="H186" s="50"/>
      <c r="I186" s="27"/>
      <c r="J186" s="8"/>
      <c r="K186" s="8"/>
      <c r="L186" s="52"/>
    </row>
    <row r="187" spans="1:12" x14ac:dyDescent="0.25">
      <c r="A187" s="222"/>
      <c r="B187" s="49">
        <v>3254.2</v>
      </c>
      <c r="C187" s="27">
        <v>110.76242341729068</v>
      </c>
      <c r="D187" s="28">
        <v>44883</v>
      </c>
      <c r="E187" s="8" t="s">
        <v>164</v>
      </c>
      <c r="F187" s="51">
        <v>18490.929999999997</v>
      </c>
      <c r="G187" s="49">
        <f>B187</f>
        <v>3254.2</v>
      </c>
      <c r="H187" s="50">
        <v>3531.4</v>
      </c>
      <c r="I187" s="27">
        <f>H187/B187*100</f>
        <v>108.51822260463402</v>
      </c>
      <c r="J187" s="28">
        <v>45259</v>
      </c>
      <c r="K187" s="8" t="s">
        <v>165</v>
      </c>
      <c r="L187" s="52">
        <v>17217.7</v>
      </c>
    </row>
    <row r="188" spans="1:12" x14ac:dyDescent="0.25">
      <c r="A188" s="222" t="s">
        <v>166</v>
      </c>
      <c r="B188" s="26"/>
      <c r="C188" s="27"/>
      <c r="D188" s="8"/>
      <c r="E188" s="8"/>
      <c r="F188" s="29"/>
      <c r="G188" s="26"/>
      <c r="H188" s="27"/>
      <c r="I188" s="27"/>
      <c r="J188" s="8"/>
      <c r="K188" s="8"/>
      <c r="L188" s="30"/>
    </row>
    <row r="189" spans="1:12" x14ac:dyDescent="0.25">
      <c r="A189" s="222"/>
      <c r="B189" s="26"/>
      <c r="C189" s="27"/>
      <c r="D189" s="8"/>
      <c r="E189" s="8"/>
      <c r="F189" s="29"/>
      <c r="G189" s="26"/>
      <c r="H189" s="27"/>
      <c r="I189" s="27"/>
      <c r="J189" s="8"/>
      <c r="K189" s="8"/>
      <c r="L189" s="30"/>
    </row>
    <row r="190" spans="1:12" x14ac:dyDescent="0.25">
      <c r="A190" s="222"/>
      <c r="B190" s="26">
        <v>5169.8399999999992</v>
      </c>
      <c r="C190" s="27">
        <v>104.90150721955732</v>
      </c>
      <c r="D190" s="28">
        <v>44883</v>
      </c>
      <c r="E190" s="8" t="s">
        <v>167</v>
      </c>
      <c r="F190" s="29">
        <v>4548.3278337552583</v>
      </c>
      <c r="G190" s="26">
        <v>5169.84</v>
      </c>
      <c r="H190" s="27">
        <v>6460.44</v>
      </c>
      <c r="I190" s="27">
        <f>H190/B190*100</f>
        <v>124.96402209739568</v>
      </c>
      <c r="J190" s="28">
        <v>45238</v>
      </c>
      <c r="K190" s="8" t="s">
        <v>168</v>
      </c>
      <c r="L190" s="30">
        <v>4596.7981680443545</v>
      </c>
    </row>
    <row r="191" spans="1:12" hidden="1" x14ac:dyDescent="0.25">
      <c r="A191" s="227" t="s">
        <v>169</v>
      </c>
      <c r="B191" s="26"/>
      <c r="C191" s="27"/>
      <c r="D191" s="8"/>
      <c r="E191" s="8"/>
      <c r="F191" s="29"/>
      <c r="G191" s="26"/>
      <c r="H191" s="27"/>
      <c r="I191" s="27"/>
      <c r="J191" s="8"/>
      <c r="K191" s="8"/>
      <c r="L191" s="30"/>
    </row>
    <row r="192" spans="1:12" hidden="1" x14ac:dyDescent="0.25">
      <c r="A192" s="227"/>
      <c r="B192" s="26"/>
      <c r="C192" s="27"/>
      <c r="D192" s="8"/>
      <c r="E192" s="8"/>
      <c r="F192" s="29"/>
      <c r="G192" s="26"/>
      <c r="H192" s="27"/>
      <c r="I192" s="27"/>
      <c r="J192" s="8"/>
      <c r="K192" s="8"/>
      <c r="L192" s="30"/>
    </row>
    <row r="193" spans="1:13" hidden="1" x14ac:dyDescent="0.25">
      <c r="A193" s="227"/>
      <c r="B193" s="26"/>
      <c r="C193" s="27"/>
      <c r="D193" s="28"/>
      <c r="E193" s="83"/>
      <c r="F193" s="29">
        <v>0</v>
      </c>
      <c r="G193" s="26"/>
      <c r="H193" s="27"/>
      <c r="I193" s="27"/>
      <c r="J193" s="28"/>
      <c r="K193" s="83"/>
      <c r="L193" s="30">
        <v>0</v>
      </c>
      <c r="M193" s="2" t="s">
        <v>170</v>
      </c>
    </row>
    <row r="194" spans="1:13" x14ac:dyDescent="0.25">
      <c r="A194" s="15" t="s">
        <v>171</v>
      </c>
      <c r="B194" s="39"/>
      <c r="C194" s="40"/>
      <c r="D194" s="18"/>
      <c r="E194" s="18"/>
      <c r="F194" s="53"/>
      <c r="G194" s="39"/>
      <c r="H194" s="40"/>
      <c r="I194" s="40"/>
      <c r="J194" s="18"/>
      <c r="K194" s="18"/>
      <c r="L194" s="54"/>
    </row>
    <row r="195" spans="1:13" x14ac:dyDescent="0.25">
      <c r="A195" s="222" t="s">
        <v>172</v>
      </c>
      <c r="B195" s="26"/>
      <c r="C195" s="27"/>
      <c r="D195" s="8"/>
      <c r="E195" s="8"/>
      <c r="F195" s="29"/>
      <c r="G195" s="26"/>
      <c r="H195" s="27"/>
      <c r="I195" s="27"/>
      <c r="J195" s="8"/>
      <c r="K195" s="8"/>
      <c r="L195" s="30"/>
    </row>
    <row r="196" spans="1:13" x14ac:dyDescent="0.25">
      <c r="A196" s="222"/>
      <c r="B196" s="26"/>
      <c r="C196" s="27"/>
      <c r="D196" s="8"/>
      <c r="E196" s="8"/>
      <c r="F196" s="29"/>
      <c r="G196" s="26"/>
      <c r="H196" s="27"/>
      <c r="I196" s="27"/>
      <c r="J196" s="8"/>
      <c r="K196" s="8"/>
      <c r="L196" s="30"/>
    </row>
    <row r="197" spans="1:13" x14ac:dyDescent="0.25">
      <c r="A197" s="222"/>
      <c r="B197" s="41">
        <v>2534.5</v>
      </c>
      <c r="C197" s="42">
        <v>104.31328970654815</v>
      </c>
      <c r="D197" s="84">
        <v>44890</v>
      </c>
      <c r="E197" s="82" t="s">
        <v>173</v>
      </c>
      <c r="F197" s="43">
        <v>2212</v>
      </c>
      <c r="G197" s="41">
        <v>2530.3000000000002</v>
      </c>
      <c r="H197" s="42">
        <v>2530.3000000000002</v>
      </c>
      <c r="I197" s="42">
        <f>H197/B197*100</f>
        <v>99.83428684158612</v>
      </c>
      <c r="J197" s="84">
        <v>45230</v>
      </c>
      <c r="K197" s="82" t="s">
        <v>174</v>
      </c>
      <c r="L197" s="44">
        <v>2398.4</v>
      </c>
    </row>
    <row r="198" spans="1:13" x14ac:dyDescent="0.25">
      <c r="A198" s="15" t="s">
        <v>175</v>
      </c>
      <c r="B198" s="16">
        <v>2545.8695883885498</v>
      </c>
      <c r="C198" s="17">
        <v>100.62500377923217</v>
      </c>
      <c r="D198" s="38"/>
      <c r="E198" s="38"/>
      <c r="F198" s="19">
        <v>7246.64</v>
      </c>
      <c r="G198" s="17">
        <f>(L201*G201+L204*G204+L207*G207)/L198</f>
        <v>2545.8707121862362</v>
      </c>
      <c r="H198" s="17">
        <f>(L201*H201+L204*H204+L207*H207)/L198</f>
        <v>2640.034268011646</v>
      </c>
      <c r="I198" s="17">
        <f>H198/B198*100</f>
        <v>103.69872361304647</v>
      </c>
      <c r="J198" s="38"/>
      <c r="K198" s="38"/>
      <c r="L198" s="20">
        <f>L201+L204+L207</f>
        <v>7246.7000000000007</v>
      </c>
    </row>
    <row r="199" spans="1:13" x14ac:dyDescent="0.25">
      <c r="A199" s="222" t="s">
        <v>176</v>
      </c>
      <c r="B199" s="26"/>
      <c r="C199" s="27"/>
      <c r="D199" s="8"/>
      <c r="E199" s="8"/>
      <c r="F199" s="29"/>
      <c r="G199" s="26"/>
      <c r="H199" s="27"/>
      <c r="I199" s="27"/>
      <c r="J199" s="8"/>
      <c r="K199" s="8"/>
      <c r="L199" s="30"/>
    </row>
    <row r="200" spans="1:13" x14ac:dyDescent="0.25">
      <c r="A200" s="222"/>
      <c r="B200" s="26"/>
      <c r="C200" s="27"/>
      <c r="D200" s="8"/>
      <c r="E200" s="8"/>
      <c r="F200" s="29"/>
      <c r="G200" s="26"/>
      <c r="H200" s="27"/>
      <c r="I200" s="27"/>
      <c r="J200" s="8"/>
      <c r="K200" s="8"/>
      <c r="L200" s="30"/>
    </row>
    <row r="201" spans="1:13" x14ac:dyDescent="0.25">
      <c r="A201" s="222"/>
      <c r="B201" s="85">
        <v>2681.6</v>
      </c>
      <c r="C201" s="27">
        <v>112.51153813879331</v>
      </c>
      <c r="D201" s="28">
        <v>44890</v>
      </c>
      <c r="E201" s="83" t="s">
        <v>177</v>
      </c>
      <c r="F201" s="86">
        <v>1125.94</v>
      </c>
      <c r="G201" s="85">
        <f>B201</f>
        <v>2681.6</v>
      </c>
      <c r="H201" s="87">
        <v>2708</v>
      </c>
      <c r="I201" s="27">
        <f>H201/B201*100</f>
        <v>100.98448687350836</v>
      </c>
      <c r="J201" s="28">
        <v>45245</v>
      </c>
      <c r="K201" s="83" t="s">
        <v>178</v>
      </c>
      <c r="L201" s="88">
        <v>1126</v>
      </c>
    </row>
    <row r="202" spans="1:13" x14ac:dyDescent="0.25">
      <c r="A202" s="222" t="s">
        <v>179</v>
      </c>
      <c r="B202" s="26"/>
      <c r="C202" s="27"/>
      <c r="D202" s="8"/>
      <c r="E202" s="8"/>
      <c r="F202" s="29"/>
      <c r="G202" s="26"/>
      <c r="H202" s="27"/>
      <c r="I202" s="27"/>
      <c r="J202" s="8"/>
      <c r="K202" s="8"/>
      <c r="L202" s="30"/>
    </row>
    <row r="203" spans="1:13" x14ac:dyDescent="0.25">
      <c r="A203" s="222"/>
      <c r="B203" s="26"/>
      <c r="C203" s="27"/>
      <c r="D203" s="8"/>
      <c r="E203" s="8"/>
      <c r="F203" s="29"/>
      <c r="G203" s="26"/>
      <c r="H203" s="27"/>
      <c r="I203" s="27"/>
      <c r="J203" s="8"/>
      <c r="K203" s="8"/>
      <c r="L203" s="30"/>
    </row>
    <row r="204" spans="1:13" x14ac:dyDescent="0.25">
      <c r="A204" s="222"/>
      <c r="B204" s="49">
        <v>2366.5</v>
      </c>
      <c r="C204" s="27">
        <v>97.999834354811981</v>
      </c>
      <c r="D204" s="28">
        <v>44890</v>
      </c>
      <c r="E204" s="8" t="s">
        <v>180</v>
      </c>
      <c r="F204" s="51">
        <v>1607.6</v>
      </c>
      <c r="G204" s="49">
        <v>2366.5</v>
      </c>
      <c r="H204" s="50">
        <v>2391.8000000000002</v>
      </c>
      <c r="I204" s="27">
        <f>H204/B204*100</f>
        <v>101.06908937249104</v>
      </c>
      <c r="J204" s="28">
        <v>45195</v>
      </c>
      <c r="K204" s="8" t="s">
        <v>181</v>
      </c>
      <c r="L204" s="52">
        <v>1607.6</v>
      </c>
    </row>
    <row r="205" spans="1:13" x14ac:dyDescent="0.25">
      <c r="A205" s="222" t="s">
        <v>182</v>
      </c>
      <c r="B205" s="26"/>
      <c r="C205" s="27"/>
      <c r="D205" s="8"/>
      <c r="E205" s="8"/>
      <c r="F205" s="29"/>
      <c r="G205" s="26"/>
      <c r="H205" s="27"/>
      <c r="I205" s="27"/>
      <c r="J205" s="8"/>
      <c r="K205" s="8"/>
      <c r="L205" s="30"/>
    </row>
    <row r="206" spans="1:13" x14ac:dyDescent="0.25">
      <c r="A206" s="222"/>
      <c r="B206" s="26"/>
      <c r="C206" s="27"/>
      <c r="D206" s="8"/>
      <c r="E206" s="8"/>
      <c r="F206" s="29"/>
      <c r="G206" s="26"/>
      <c r="H206" s="27"/>
      <c r="I206" s="27"/>
      <c r="J206" s="8"/>
      <c r="K206" s="8"/>
      <c r="L206" s="30"/>
    </row>
    <row r="207" spans="1:13" x14ac:dyDescent="0.25">
      <c r="A207" s="222"/>
      <c r="B207" s="49">
        <v>2575.9</v>
      </c>
      <c r="C207" s="27">
        <v>98.917092277562318</v>
      </c>
      <c r="D207" s="28">
        <v>44890</v>
      </c>
      <c r="E207" s="8" t="s">
        <v>183</v>
      </c>
      <c r="F207" s="51">
        <v>4513.1000000000004</v>
      </c>
      <c r="G207" s="49">
        <v>2575.9</v>
      </c>
      <c r="H207" s="77">
        <v>2711.5</v>
      </c>
      <c r="I207" s="27">
        <f>H207/B207*100</f>
        <v>105.26417951007414</v>
      </c>
      <c r="J207" s="28">
        <v>45195</v>
      </c>
      <c r="K207" s="8" t="s">
        <v>181</v>
      </c>
      <c r="L207" s="52">
        <v>4513.1000000000004</v>
      </c>
    </row>
    <row r="208" spans="1:13" x14ac:dyDescent="0.25">
      <c r="A208" s="15" t="s">
        <v>184</v>
      </c>
      <c r="B208" s="39"/>
      <c r="C208" s="40"/>
      <c r="D208" s="18"/>
      <c r="E208" s="18"/>
      <c r="F208" s="53"/>
      <c r="G208" s="39"/>
      <c r="H208" s="40"/>
      <c r="I208" s="40"/>
      <c r="J208" s="18"/>
      <c r="K208" s="18"/>
      <c r="L208" s="54"/>
    </row>
    <row r="209" spans="1:12" x14ac:dyDescent="0.25">
      <c r="A209" s="222" t="s">
        <v>179</v>
      </c>
      <c r="B209" s="26"/>
      <c r="C209" s="27"/>
      <c r="D209" s="8"/>
      <c r="E209" s="8"/>
      <c r="F209" s="29"/>
      <c r="G209" s="26"/>
      <c r="H209" s="27"/>
      <c r="I209" s="27"/>
      <c r="J209" s="8"/>
      <c r="K209" s="8"/>
      <c r="L209" s="30"/>
    </row>
    <row r="210" spans="1:12" x14ac:dyDescent="0.25">
      <c r="A210" s="222"/>
      <c r="B210" s="26"/>
      <c r="C210" s="27"/>
      <c r="D210" s="8"/>
      <c r="E210" s="8"/>
      <c r="F210" s="29"/>
      <c r="G210" s="26"/>
      <c r="H210" s="27"/>
      <c r="I210" s="27"/>
      <c r="J210" s="8"/>
      <c r="K210" s="8"/>
      <c r="L210" s="30"/>
    </row>
    <row r="211" spans="1:12" x14ac:dyDescent="0.25">
      <c r="A211" s="222"/>
      <c r="B211" s="59">
        <v>1760.7</v>
      </c>
      <c r="C211" s="42">
        <v>107.65515132986853</v>
      </c>
      <c r="D211" s="28">
        <v>44890</v>
      </c>
      <c r="E211" s="89" t="s">
        <v>180</v>
      </c>
      <c r="F211" s="61">
        <v>3407.5</v>
      </c>
      <c r="G211" s="59">
        <v>1760.7</v>
      </c>
      <c r="H211" s="90">
        <v>1831.9</v>
      </c>
      <c r="I211" s="42">
        <f>H211/B211*100</f>
        <v>104.04384619753509</v>
      </c>
      <c r="J211" s="28">
        <v>45195</v>
      </c>
      <c r="K211" s="89" t="s">
        <v>181</v>
      </c>
      <c r="L211" s="62">
        <v>3407.5</v>
      </c>
    </row>
    <row r="212" spans="1:12" x14ac:dyDescent="0.25">
      <c r="A212" s="15" t="s">
        <v>185</v>
      </c>
      <c r="B212" s="16">
        <v>3435.8981646866036</v>
      </c>
      <c r="C212" s="17">
        <v>107.57741098063759</v>
      </c>
      <c r="D212" s="18"/>
      <c r="E212" s="18"/>
      <c r="F212" s="19">
        <v>1220.5000000000002</v>
      </c>
      <c r="G212" s="17">
        <f>(L215*G215+L218*G218)/L212</f>
        <v>3444.6866566051135</v>
      </c>
      <c r="H212" s="17">
        <f>(L215*H215+L218*H218)/L212</f>
        <v>3719.9736505681817</v>
      </c>
      <c r="I212" s="17">
        <f>H212/B212*100</f>
        <v>108.2678668652419</v>
      </c>
      <c r="J212" s="18"/>
      <c r="K212" s="18"/>
      <c r="L212" s="20">
        <f>L215+L218</f>
        <v>1126.4000000000001</v>
      </c>
    </row>
    <row r="213" spans="1:12" x14ac:dyDescent="0.25">
      <c r="A213" s="222" t="s">
        <v>186</v>
      </c>
      <c r="B213" s="26"/>
      <c r="C213" s="27"/>
      <c r="D213" s="8"/>
      <c r="E213" s="8"/>
      <c r="F213" s="29"/>
      <c r="G213" s="26"/>
      <c r="H213" s="27"/>
      <c r="I213" s="27"/>
      <c r="J213" s="8"/>
      <c r="K213" s="8"/>
      <c r="L213" s="30"/>
    </row>
    <row r="214" spans="1:12" x14ac:dyDescent="0.25">
      <c r="A214" s="222"/>
      <c r="B214" s="26"/>
      <c r="C214" s="27"/>
      <c r="D214" s="8"/>
      <c r="E214" s="8"/>
      <c r="F214" s="29"/>
      <c r="G214" s="26"/>
      <c r="H214" s="27"/>
      <c r="I214" s="27"/>
      <c r="J214" s="8"/>
      <c r="K214" s="8"/>
      <c r="L214" s="30"/>
    </row>
    <row r="215" spans="1:12" x14ac:dyDescent="0.25">
      <c r="A215" s="222"/>
      <c r="B215" s="26">
        <v>3515.5</v>
      </c>
      <c r="C215" s="27">
        <v>107.52408625172045</v>
      </c>
      <c r="D215" s="84">
        <v>44890</v>
      </c>
      <c r="E215" s="82" t="s">
        <v>173</v>
      </c>
      <c r="F215" s="29">
        <v>1113.1000000000001</v>
      </c>
      <c r="G215" s="26">
        <f>B215</f>
        <v>3515.5</v>
      </c>
      <c r="H215" s="27">
        <v>3812.6</v>
      </c>
      <c r="I215" s="27">
        <f>H215/B215*100</f>
        <v>108.45114492959749</v>
      </c>
      <c r="J215" s="84">
        <v>45230</v>
      </c>
      <c r="K215" s="82" t="s">
        <v>174</v>
      </c>
      <c r="L215" s="30">
        <v>1043.7</v>
      </c>
    </row>
    <row r="216" spans="1:12" x14ac:dyDescent="0.25">
      <c r="A216" s="222" t="s">
        <v>187</v>
      </c>
      <c r="B216" s="26"/>
      <c r="C216" s="27"/>
      <c r="D216" s="8"/>
      <c r="E216" s="8"/>
      <c r="F216" s="29"/>
      <c r="G216" s="26"/>
      <c r="H216" s="27"/>
      <c r="I216" s="27"/>
      <c r="J216" s="8"/>
      <c r="K216" s="8"/>
      <c r="L216" s="30"/>
    </row>
    <row r="217" spans="1:12" x14ac:dyDescent="0.25">
      <c r="A217" s="222"/>
      <c r="B217" s="26"/>
      <c r="C217" s="27"/>
      <c r="D217" s="8"/>
      <c r="E217" s="8"/>
      <c r="F217" s="29"/>
      <c r="G217" s="26"/>
      <c r="H217" s="27"/>
      <c r="I217" s="27"/>
      <c r="J217" s="8"/>
      <c r="K217" s="8"/>
      <c r="L217" s="30"/>
    </row>
    <row r="218" spans="1:12" x14ac:dyDescent="0.25">
      <c r="A218" s="222"/>
      <c r="B218" s="26">
        <v>2610.9</v>
      </c>
      <c r="C218" s="27">
        <v>108.32710978342048</v>
      </c>
      <c r="D218" s="84">
        <v>44890</v>
      </c>
      <c r="E218" s="82" t="s">
        <v>173</v>
      </c>
      <c r="F218" s="29">
        <v>107.4</v>
      </c>
      <c r="G218" s="26">
        <v>2551</v>
      </c>
      <c r="H218" s="27">
        <v>2551</v>
      </c>
      <c r="I218" s="27">
        <f>H218/B218*100</f>
        <v>97.705771956030489</v>
      </c>
      <c r="J218" s="84">
        <v>45230</v>
      </c>
      <c r="K218" s="82" t="s">
        <v>174</v>
      </c>
      <c r="L218" s="30">
        <v>82.7</v>
      </c>
    </row>
    <row r="219" spans="1:12" x14ac:dyDescent="0.25">
      <c r="A219" s="15" t="s">
        <v>188</v>
      </c>
      <c r="B219" s="39"/>
      <c r="C219" s="40"/>
      <c r="D219" s="18"/>
      <c r="E219" s="18"/>
      <c r="F219" s="53"/>
      <c r="G219" s="39"/>
      <c r="H219" s="40"/>
      <c r="I219" s="40"/>
      <c r="J219" s="18"/>
      <c r="K219" s="18"/>
      <c r="L219" s="54"/>
    </row>
    <row r="220" spans="1:12" ht="40.5" customHeight="1" x14ac:dyDescent="0.25">
      <c r="A220" s="91" t="s">
        <v>189</v>
      </c>
      <c r="B220" s="59">
        <v>2721.3</v>
      </c>
      <c r="C220" s="42">
        <v>102.54352249604341</v>
      </c>
      <c r="D220" s="28">
        <v>44883</v>
      </c>
      <c r="E220" s="8" t="s">
        <v>190</v>
      </c>
      <c r="F220" s="61">
        <v>262.89999999999998</v>
      </c>
      <c r="G220" s="59">
        <v>2721.3</v>
      </c>
      <c r="H220" s="60">
        <v>2991.8</v>
      </c>
      <c r="I220" s="42">
        <f>H220/B220*100</f>
        <v>109.9401021570573</v>
      </c>
      <c r="J220" s="28">
        <v>45238</v>
      </c>
      <c r="K220" s="8" t="s">
        <v>191</v>
      </c>
      <c r="L220" s="62">
        <v>249.69300000000001</v>
      </c>
    </row>
    <row r="221" spans="1:12" x14ac:dyDescent="0.25">
      <c r="A221" s="15" t="s">
        <v>192</v>
      </c>
      <c r="B221" s="39"/>
      <c r="C221" s="40"/>
      <c r="D221" s="18"/>
      <c r="E221" s="18"/>
      <c r="F221" s="53"/>
      <c r="G221" s="39"/>
      <c r="H221" s="40"/>
      <c r="I221" s="40"/>
      <c r="J221" s="18"/>
      <c r="K221" s="18"/>
      <c r="L221" s="54"/>
    </row>
    <row r="222" spans="1:12" x14ac:dyDescent="0.25">
      <c r="A222" s="222" t="s">
        <v>193</v>
      </c>
      <c r="B222" s="26"/>
      <c r="C222" s="27"/>
      <c r="D222" s="8"/>
      <c r="E222" s="8"/>
      <c r="F222" s="29"/>
      <c r="G222" s="26"/>
      <c r="H222" s="27"/>
      <c r="I222" s="27"/>
      <c r="J222" s="8"/>
      <c r="K222" s="8"/>
      <c r="L222" s="30"/>
    </row>
    <row r="223" spans="1:12" x14ac:dyDescent="0.25">
      <c r="A223" s="222"/>
      <c r="B223" s="26"/>
      <c r="C223" s="27"/>
      <c r="D223" s="8"/>
      <c r="E223" s="8"/>
      <c r="F223" s="29"/>
      <c r="G223" s="26"/>
      <c r="H223" s="27"/>
      <c r="I223" s="27"/>
      <c r="J223" s="8"/>
      <c r="K223" s="8"/>
      <c r="L223" s="30"/>
    </row>
    <row r="224" spans="1:12" x14ac:dyDescent="0.25">
      <c r="A224" s="222"/>
      <c r="B224" s="59">
        <v>2197.1</v>
      </c>
      <c r="C224" s="42">
        <v>115.15802715026993</v>
      </c>
      <c r="D224" s="28">
        <v>44883</v>
      </c>
      <c r="E224" s="8" t="s">
        <v>194</v>
      </c>
      <c r="F224" s="61">
        <v>781.13</v>
      </c>
      <c r="G224" s="59">
        <v>2197.1</v>
      </c>
      <c r="H224" s="60">
        <v>3168.6</v>
      </c>
      <c r="I224" s="42">
        <f>H224/B224*100</f>
        <v>144.21737745209595</v>
      </c>
      <c r="J224" s="28">
        <v>45252</v>
      </c>
      <c r="K224" s="8" t="s">
        <v>195</v>
      </c>
      <c r="L224" s="62">
        <v>855</v>
      </c>
    </row>
    <row r="225" spans="1:13" x14ac:dyDescent="0.25">
      <c r="A225" s="15" t="s">
        <v>196</v>
      </c>
      <c r="B225" s="16">
        <v>2573.2876569029459</v>
      </c>
      <c r="C225" s="17">
        <v>108.55479441513889</v>
      </c>
      <c r="D225" s="38"/>
      <c r="E225" s="38"/>
      <c r="F225" s="19">
        <v>2700761.2250071922</v>
      </c>
      <c r="G225" s="16"/>
      <c r="H225" s="17"/>
      <c r="I225" s="17">
        <f>H225/B225*100</f>
        <v>0</v>
      </c>
      <c r="J225" s="38"/>
      <c r="K225" s="38"/>
      <c r="L225" s="20">
        <f>SUM(L226:L313)</f>
        <v>2715503.7050219909</v>
      </c>
    </row>
    <row r="226" spans="1:13" hidden="1" x14ac:dyDescent="0.25">
      <c r="A226" s="253" t="s">
        <v>197</v>
      </c>
      <c r="B226" s="26"/>
      <c r="C226" s="27"/>
      <c r="D226" s="8"/>
      <c r="E226" s="8"/>
      <c r="F226" s="29"/>
      <c r="G226" s="26"/>
      <c r="H226" s="27"/>
      <c r="I226" s="27"/>
      <c r="J226" s="8"/>
      <c r="K226" s="8"/>
      <c r="L226" s="30"/>
      <c r="M226" s="92"/>
    </row>
    <row r="227" spans="1:13" hidden="1" x14ac:dyDescent="0.25">
      <c r="A227" s="253"/>
      <c r="B227" s="26"/>
      <c r="C227" s="27"/>
      <c r="D227" s="8"/>
      <c r="E227" s="8"/>
      <c r="F227" s="29"/>
      <c r="G227" s="26"/>
      <c r="H227" s="27"/>
      <c r="I227" s="27"/>
      <c r="J227" s="8"/>
      <c r="K227" s="8"/>
      <c r="L227" s="30"/>
      <c r="M227" s="93"/>
    </row>
    <row r="228" spans="1:13" hidden="1" x14ac:dyDescent="0.25">
      <c r="A228" s="253"/>
      <c r="B228" s="26"/>
      <c r="C228" s="27"/>
      <c r="D228" s="60"/>
      <c r="E228" s="60"/>
      <c r="F228" s="29"/>
      <c r="G228" s="26"/>
      <c r="H228" s="27"/>
      <c r="I228" s="27"/>
      <c r="J228" s="60"/>
      <c r="K228" s="60"/>
      <c r="L228" s="30"/>
      <c r="M228" s="93"/>
    </row>
    <row r="229" spans="1:13" ht="16.5" hidden="1" thickBot="1" x14ac:dyDescent="0.3">
      <c r="A229" s="227" t="s">
        <v>198</v>
      </c>
      <c r="B229" s="26"/>
      <c r="C229" s="27"/>
      <c r="D229" s="8"/>
      <c r="E229" s="8"/>
      <c r="F229" s="29"/>
      <c r="G229" s="26"/>
      <c r="H229" s="27"/>
      <c r="I229" s="27"/>
      <c r="J229" s="8"/>
      <c r="K229" s="8"/>
      <c r="L229" s="30"/>
      <c r="M229" s="94"/>
    </row>
    <row r="230" spans="1:13" hidden="1" x14ac:dyDescent="0.25">
      <c r="A230" s="227"/>
      <c r="B230" s="26"/>
      <c r="C230" s="27"/>
      <c r="D230" s="8"/>
      <c r="E230" s="8"/>
      <c r="F230" s="29"/>
      <c r="G230" s="26"/>
      <c r="H230" s="27"/>
      <c r="I230" s="27"/>
      <c r="J230" s="8"/>
      <c r="K230" s="8"/>
      <c r="L230" s="30"/>
    </row>
    <row r="231" spans="1:13" hidden="1" x14ac:dyDescent="0.25">
      <c r="A231" s="227"/>
      <c r="B231" s="95"/>
      <c r="C231" s="27"/>
      <c r="D231" s="28"/>
      <c r="E231" s="8"/>
      <c r="F231" s="96"/>
      <c r="G231" s="95"/>
      <c r="H231" s="97"/>
      <c r="I231" s="27"/>
      <c r="J231" s="28"/>
      <c r="K231" s="8"/>
      <c r="L231" s="98"/>
    </row>
    <row r="232" spans="1:13" hidden="1" x14ac:dyDescent="0.25">
      <c r="A232" s="227" t="s">
        <v>199</v>
      </c>
      <c r="B232" s="26"/>
      <c r="C232" s="27"/>
      <c r="D232" s="8"/>
      <c r="E232" s="8"/>
      <c r="F232" s="29"/>
      <c r="G232" s="26"/>
      <c r="H232" s="27"/>
      <c r="I232" s="27"/>
      <c r="J232" s="8"/>
      <c r="K232" s="8"/>
      <c r="L232" s="30"/>
    </row>
    <row r="233" spans="1:13" hidden="1" x14ac:dyDescent="0.25">
      <c r="A233" s="227"/>
      <c r="B233" s="26"/>
      <c r="C233" s="27"/>
      <c r="D233" s="8"/>
      <c r="E233" s="8"/>
      <c r="F233" s="29"/>
      <c r="G233" s="26"/>
      <c r="H233" s="27"/>
      <c r="I233" s="27"/>
      <c r="J233" s="8"/>
      <c r="K233" s="8"/>
      <c r="L233" s="30"/>
    </row>
    <row r="234" spans="1:13" hidden="1" x14ac:dyDescent="0.25">
      <c r="A234" s="227"/>
      <c r="B234" s="26"/>
      <c r="C234" s="27"/>
      <c r="D234" s="28"/>
      <c r="E234" s="8"/>
      <c r="F234" s="29"/>
      <c r="G234" s="26"/>
      <c r="H234" s="27"/>
      <c r="I234" s="27"/>
      <c r="J234" s="28"/>
      <c r="K234" s="8"/>
      <c r="L234" s="30"/>
    </row>
    <row r="235" spans="1:13" x14ac:dyDescent="0.25">
      <c r="A235" s="222" t="s">
        <v>200</v>
      </c>
      <c r="B235" s="26"/>
      <c r="C235" s="27"/>
      <c r="D235" s="8"/>
      <c r="E235" s="8"/>
      <c r="F235" s="29"/>
      <c r="G235" s="26"/>
      <c r="H235" s="27"/>
      <c r="I235" s="27"/>
      <c r="J235" s="8"/>
      <c r="K235" s="8"/>
      <c r="L235" s="30"/>
    </row>
    <row r="236" spans="1:13" x14ac:dyDescent="0.25">
      <c r="A236" s="241"/>
      <c r="B236" s="26">
        <v>2648.04</v>
      </c>
      <c r="C236" s="27"/>
      <c r="D236" s="28">
        <v>45167</v>
      </c>
      <c r="E236" s="8" t="s">
        <v>201</v>
      </c>
      <c r="F236" s="29">
        <v>6000</v>
      </c>
      <c r="G236" s="26">
        <v>2648.04</v>
      </c>
      <c r="H236" s="27">
        <v>2806.56</v>
      </c>
      <c r="I236" s="27">
        <f>H236/B236*100</f>
        <v>105.98631440612681</v>
      </c>
      <c r="J236" s="28">
        <v>45195</v>
      </c>
      <c r="K236" s="8" t="s">
        <v>202</v>
      </c>
      <c r="L236" s="30">
        <v>6000</v>
      </c>
      <c r="M236" s="2" t="s">
        <v>203</v>
      </c>
    </row>
    <row r="237" spans="1:13" x14ac:dyDescent="0.25">
      <c r="A237" s="241"/>
      <c r="B237" s="26">
        <v>2104.9199999999996</v>
      </c>
      <c r="C237" s="27">
        <v>108.25104912367314</v>
      </c>
      <c r="D237" s="28">
        <v>44890</v>
      </c>
      <c r="E237" s="8" t="s">
        <v>204</v>
      </c>
      <c r="F237" s="29">
        <v>75041.3</v>
      </c>
      <c r="G237" s="26">
        <v>2104.9199999999996</v>
      </c>
      <c r="H237" s="27">
        <v>2268</v>
      </c>
      <c r="I237" s="27">
        <f>H237/B237*100</f>
        <v>107.74756285274503</v>
      </c>
      <c r="J237" s="28">
        <v>45252</v>
      </c>
      <c r="K237" s="8" t="s">
        <v>205</v>
      </c>
      <c r="L237" s="30">
        <v>83734.916372675769</v>
      </c>
    </row>
    <row r="238" spans="1:13" x14ac:dyDescent="0.25">
      <c r="A238" s="222" t="s">
        <v>206</v>
      </c>
      <c r="B238" s="26"/>
      <c r="C238" s="27"/>
      <c r="D238" s="8"/>
      <c r="E238" s="8"/>
      <c r="F238" s="29"/>
      <c r="G238" s="26"/>
      <c r="H238" s="27"/>
      <c r="I238" s="27"/>
      <c r="J238" s="8"/>
      <c r="K238" s="8"/>
      <c r="L238" s="30"/>
    </row>
    <row r="239" spans="1:13" x14ac:dyDescent="0.25">
      <c r="A239" s="241"/>
      <c r="B239" s="26"/>
      <c r="C239" s="27"/>
      <c r="D239" s="8"/>
      <c r="E239" s="8"/>
      <c r="F239" s="29"/>
      <c r="G239" s="26"/>
      <c r="H239" s="27"/>
      <c r="I239" s="27"/>
      <c r="J239" s="8"/>
      <c r="K239" s="8"/>
      <c r="L239" s="30"/>
    </row>
    <row r="240" spans="1:13" x14ac:dyDescent="0.25">
      <c r="A240" s="241"/>
      <c r="B240" s="99">
        <v>1922.2</v>
      </c>
      <c r="C240" s="27">
        <v>96.568701331323794</v>
      </c>
      <c r="D240" s="28">
        <v>44890</v>
      </c>
      <c r="E240" s="8" t="s">
        <v>207</v>
      </c>
      <c r="F240" s="100">
        <v>16135.681468415207</v>
      </c>
      <c r="G240" s="99">
        <v>1922.2</v>
      </c>
      <c r="H240" s="101">
        <v>2095.3000000000002</v>
      </c>
      <c r="I240" s="27">
        <f t="shared" ref="I240:I283" si="0">H240/B240*100</f>
        <v>109.0053064197274</v>
      </c>
      <c r="J240" s="28">
        <v>45209</v>
      </c>
      <c r="K240" s="8" t="s">
        <v>208</v>
      </c>
      <c r="L240" s="102">
        <v>20665.811000000002</v>
      </c>
    </row>
    <row r="241" spans="1:13" hidden="1" x14ac:dyDescent="0.25">
      <c r="A241" s="227" t="s">
        <v>209</v>
      </c>
      <c r="B241" s="26"/>
      <c r="C241" s="27" t="e">
        <v>#DIV/0!</v>
      </c>
      <c r="D241" s="8"/>
      <c r="E241" s="8"/>
      <c r="F241" s="29"/>
      <c r="G241" s="26"/>
      <c r="H241" s="27"/>
      <c r="I241" s="27"/>
      <c r="J241" s="8"/>
      <c r="K241" s="8"/>
      <c r="L241" s="30"/>
    </row>
    <row r="242" spans="1:13" hidden="1" x14ac:dyDescent="0.25">
      <c r="A242" s="252"/>
      <c r="B242" s="26"/>
      <c r="C242" s="27" t="e">
        <v>#DIV/0!</v>
      </c>
      <c r="D242" s="8"/>
      <c r="E242" s="8"/>
      <c r="F242" s="29"/>
      <c r="G242" s="26"/>
      <c r="H242" s="27"/>
      <c r="I242" s="27"/>
      <c r="J242" s="8"/>
      <c r="K242" s="8"/>
      <c r="L242" s="30"/>
    </row>
    <row r="243" spans="1:13" ht="38.25" hidden="1" customHeight="1" x14ac:dyDescent="0.25">
      <c r="A243" s="252"/>
      <c r="B243" s="26"/>
      <c r="C243" s="27" t="e">
        <v>#DIV/0!</v>
      </c>
      <c r="D243" s="60"/>
      <c r="E243" s="60"/>
      <c r="F243" s="29"/>
      <c r="G243" s="26"/>
      <c r="H243" s="27"/>
      <c r="I243" s="27"/>
      <c r="J243" s="60"/>
      <c r="K243" s="60"/>
      <c r="L243" s="30"/>
    </row>
    <row r="244" spans="1:13" hidden="1" x14ac:dyDescent="0.25">
      <c r="A244" s="251" t="s">
        <v>210</v>
      </c>
      <c r="B244" s="26"/>
      <c r="C244" s="27" t="e">
        <v>#DIV/0!</v>
      </c>
      <c r="D244" s="8"/>
      <c r="E244" s="8"/>
      <c r="F244" s="29"/>
      <c r="G244" s="26"/>
      <c r="H244" s="27"/>
      <c r="I244" s="27"/>
      <c r="J244" s="8"/>
      <c r="K244" s="8"/>
      <c r="L244" s="30"/>
    </row>
    <row r="245" spans="1:13" hidden="1" x14ac:dyDescent="0.25">
      <c r="A245" s="252"/>
      <c r="B245" s="26"/>
      <c r="C245" s="27" t="e">
        <v>#DIV/0!</v>
      </c>
      <c r="D245" s="8"/>
      <c r="E245" s="8"/>
      <c r="F245" s="29"/>
      <c r="G245" s="26"/>
      <c r="H245" s="27"/>
      <c r="I245" s="27"/>
      <c r="J245" s="8"/>
      <c r="K245" s="8"/>
      <c r="L245" s="30"/>
    </row>
    <row r="246" spans="1:13" hidden="1" x14ac:dyDescent="0.25">
      <c r="A246" s="252"/>
      <c r="B246" s="26"/>
      <c r="C246" s="27" t="e">
        <v>#DIV/0!</v>
      </c>
      <c r="D246" s="60"/>
      <c r="E246" s="60"/>
      <c r="F246" s="29"/>
      <c r="G246" s="26"/>
      <c r="H246" s="27"/>
      <c r="I246" s="27"/>
      <c r="J246" s="60"/>
      <c r="K246" s="60"/>
      <c r="L246" s="30"/>
    </row>
    <row r="247" spans="1:13" hidden="1" x14ac:dyDescent="0.25">
      <c r="A247" s="251" t="s">
        <v>211</v>
      </c>
      <c r="B247" s="26"/>
      <c r="C247" s="27" t="e">
        <v>#DIV/0!</v>
      </c>
      <c r="D247" s="8"/>
      <c r="E247" s="8"/>
      <c r="F247" s="29"/>
      <c r="G247" s="26"/>
      <c r="H247" s="27"/>
      <c r="I247" s="27"/>
      <c r="J247" s="8"/>
      <c r="K247" s="8"/>
      <c r="L247" s="30"/>
    </row>
    <row r="248" spans="1:13" hidden="1" x14ac:dyDescent="0.25">
      <c r="A248" s="252"/>
      <c r="B248" s="26"/>
      <c r="C248" s="27" t="e">
        <v>#DIV/0!</v>
      </c>
      <c r="D248" s="8"/>
      <c r="E248" s="8"/>
      <c r="F248" s="29"/>
      <c r="G248" s="26"/>
      <c r="H248" s="27"/>
      <c r="I248" s="27"/>
      <c r="J248" s="8"/>
      <c r="K248" s="8"/>
      <c r="L248" s="30"/>
    </row>
    <row r="249" spans="1:13" hidden="1" x14ac:dyDescent="0.25">
      <c r="A249" s="252"/>
      <c r="B249" s="26"/>
      <c r="C249" s="27" t="e">
        <v>#DIV/0!</v>
      </c>
      <c r="D249" s="60"/>
      <c r="E249" s="60"/>
      <c r="F249" s="29"/>
      <c r="G249" s="26"/>
      <c r="H249" s="27"/>
      <c r="I249" s="27"/>
      <c r="J249" s="60"/>
      <c r="K249" s="60"/>
      <c r="L249" s="30"/>
    </row>
    <row r="250" spans="1:13" x14ac:dyDescent="0.25">
      <c r="A250" s="222" t="s">
        <v>212</v>
      </c>
      <c r="B250" s="26"/>
      <c r="C250" s="27"/>
      <c r="D250" s="8"/>
      <c r="E250" s="8"/>
      <c r="F250" s="29"/>
      <c r="G250" s="26"/>
      <c r="H250" s="27"/>
      <c r="I250" s="27"/>
      <c r="J250" s="8"/>
      <c r="K250" s="8"/>
      <c r="L250" s="30"/>
    </row>
    <row r="251" spans="1:13" x14ac:dyDescent="0.25">
      <c r="A251" s="222"/>
      <c r="B251" s="26"/>
      <c r="C251" s="27"/>
      <c r="D251" s="8"/>
      <c r="E251" s="8"/>
      <c r="F251" s="29"/>
      <c r="G251" s="26"/>
      <c r="H251" s="27"/>
      <c r="I251" s="27"/>
      <c r="J251" s="8"/>
      <c r="K251" s="8"/>
      <c r="L251" s="30"/>
    </row>
    <row r="252" spans="1:13" x14ac:dyDescent="0.25">
      <c r="A252" s="222"/>
      <c r="B252" s="26">
        <v>4847.8999999999996</v>
      </c>
      <c r="C252" s="27">
        <v>107.15011935284238</v>
      </c>
      <c r="D252" s="33">
        <v>44890</v>
      </c>
      <c r="E252" s="33" t="s">
        <v>213</v>
      </c>
      <c r="F252" s="29">
        <v>3160.9378134209865</v>
      </c>
      <c r="G252" s="26">
        <v>4847.8999999999996</v>
      </c>
      <c r="H252" s="27">
        <v>5747.8</v>
      </c>
      <c r="I252" s="27">
        <f t="shared" si="0"/>
        <v>118.56267662286764</v>
      </c>
      <c r="J252" s="33">
        <v>45195</v>
      </c>
      <c r="K252" s="33" t="s">
        <v>214</v>
      </c>
      <c r="L252" s="30">
        <v>3160.9378134209865</v>
      </c>
    </row>
    <row r="253" spans="1:13" x14ac:dyDescent="0.25">
      <c r="A253" s="223" t="s">
        <v>215</v>
      </c>
      <c r="B253" s="26"/>
      <c r="C253" s="27"/>
      <c r="D253" s="33"/>
      <c r="E253" s="33"/>
      <c r="F253" s="29"/>
      <c r="G253" s="26"/>
      <c r="H253" s="27"/>
      <c r="I253" s="27"/>
      <c r="J253" s="33"/>
      <c r="K253" s="33"/>
      <c r="L253" s="30"/>
    </row>
    <row r="254" spans="1:13" x14ac:dyDescent="0.25">
      <c r="A254" s="224"/>
      <c r="B254" s="26">
        <v>2914.9199999999996</v>
      </c>
      <c r="C254" s="27">
        <v>99.492115502764676</v>
      </c>
      <c r="D254" s="33">
        <v>44888</v>
      </c>
      <c r="E254" s="33" t="s">
        <v>216</v>
      </c>
      <c r="F254" s="29">
        <v>581.26130070830652</v>
      </c>
      <c r="G254" s="26">
        <v>2914.92</v>
      </c>
      <c r="H254" s="27">
        <v>3154.8</v>
      </c>
      <c r="I254" s="27">
        <f>H254/B254*100</f>
        <v>108.22938536906675</v>
      </c>
      <c r="J254" s="33">
        <v>45280</v>
      </c>
      <c r="K254" s="33" t="s">
        <v>217</v>
      </c>
      <c r="L254" s="30">
        <v>581.26130070830652</v>
      </c>
      <c r="M254" s="2" t="s">
        <v>218</v>
      </c>
    </row>
    <row r="255" spans="1:13" x14ac:dyDescent="0.25">
      <c r="A255" s="224"/>
      <c r="B255" s="26">
        <v>3396.48</v>
      </c>
      <c r="C255" s="27">
        <v>104.84516224625871</v>
      </c>
      <c r="D255" s="33">
        <v>44888</v>
      </c>
      <c r="E255" s="33" t="s">
        <v>216</v>
      </c>
      <c r="F255" s="29">
        <v>373.78801422820379</v>
      </c>
      <c r="G255" s="26">
        <v>3396.48</v>
      </c>
      <c r="H255" s="27">
        <v>3988.44</v>
      </c>
      <c r="I255" s="27">
        <f t="shared" si="0"/>
        <v>117.42863199547766</v>
      </c>
      <c r="J255" s="33">
        <v>45280</v>
      </c>
      <c r="K255" s="33" t="s">
        <v>217</v>
      </c>
      <c r="L255" s="30">
        <v>241</v>
      </c>
      <c r="M255" s="2" t="s">
        <v>219</v>
      </c>
    </row>
    <row r="256" spans="1:13" x14ac:dyDescent="0.25">
      <c r="A256" s="224"/>
      <c r="B256" s="26">
        <v>14288.159999999998</v>
      </c>
      <c r="C256" s="27">
        <v>133.36021415051016</v>
      </c>
      <c r="D256" s="33">
        <v>44888</v>
      </c>
      <c r="E256" s="33" t="s">
        <v>220</v>
      </c>
      <c r="F256" s="29">
        <v>512.19077529293463</v>
      </c>
      <c r="G256" s="26">
        <v>14288.159999999998</v>
      </c>
      <c r="H256" s="27">
        <v>18485.16</v>
      </c>
      <c r="I256" s="27">
        <f t="shared" si="0"/>
        <v>129.37397117613466</v>
      </c>
      <c r="J256" s="33">
        <v>45245</v>
      </c>
      <c r="K256" s="33" t="s">
        <v>221</v>
      </c>
      <c r="L256" s="30">
        <v>563</v>
      </c>
      <c r="M256" s="2" t="s">
        <v>222</v>
      </c>
    </row>
    <row r="257" spans="1:13" x14ac:dyDescent="0.25">
      <c r="A257" s="224"/>
      <c r="B257" s="26">
        <v>3399.8399999999997</v>
      </c>
      <c r="C257" s="27">
        <v>110.30992057311944</v>
      </c>
      <c r="D257" s="28">
        <v>44888</v>
      </c>
      <c r="E257" s="28" t="s">
        <v>220</v>
      </c>
      <c r="F257" s="29">
        <v>2832.4255116565523</v>
      </c>
      <c r="G257" s="26">
        <v>3399.84</v>
      </c>
      <c r="H257" s="27">
        <v>4573.08</v>
      </c>
      <c r="I257" s="27">
        <f>H257/B257*100</f>
        <v>134.50868276154173</v>
      </c>
      <c r="J257" s="28">
        <v>45245</v>
      </c>
      <c r="K257" s="28" t="s">
        <v>221</v>
      </c>
      <c r="L257" s="30">
        <v>2609</v>
      </c>
      <c r="M257" s="2" t="s">
        <v>223</v>
      </c>
    </row>
    <row r="258" spans="1:13" x14ac:dyDescent="0.25">
      <c r="A258" s="224"/>
      <c r="B258" s="26">
        <v>6057.72</v>
      </c>
      <c r="C258" s="27">
        <v>69.846694523618453</v>
      </c>
      <c r="D258" s="28">
        <v>44888</v>
      </c>
      <c r="E258" s="28" t="s">
        <v>220</v>
      </c>
      <c r="F258" s="29">
        <v>125.3</v>
      </c>
      <c r="G258" s="26">
        <v>6057.72</v>
      </c>
      <c r="H258" s="27">
        <v>10882.8</v>
      </c>
      <c r="I258" s="27">
        <f t="shared" si="0"/>
        <v>179.65175016342781</v>
      </c>
      <c r="J258" s="28">
        <v>45245</v>
      </c>
      <c r="K258" s="28" t="s">
        <v>221</v>
      </c>
      <c r="L258" s="30">
        <v>63.199999999999996</v>
      </c>
      <c r="M258" s="2" t="s">
        <v>224</v>
      </c>
    </row>
    <row r="259" spans="1:13" x14ac:dyDescent="0.25">
      <c r="A259" s="225"/>
      <c r="B259" s="26">
        <v>3190.8359999999998</v>
      </c>
      <c r="C259" s="27">
        <v>111.32076261607122</v>
      </c>
      <c r="D259" s="28">
        <v>44888</v>
      </c>
      <c r="E259" s="28" t="s">
        <v>225</v>
      </c>
      <c r="F259" s="29">
        <v>44193.065510611974</v>
      </c>
      <c r="G259" s="26">
        <v>3190.84</v>
      </c>
      <c r="H259" s="27">
        <v>3514.42</v>
      </c>
      <c r="I259" s="27">
        <f t="shared" si="0"/>
        <v>110.14104140733025</v>
      </c>
      <c r="J259" s="28">
        <v>45280</v>
      </c>
      <c r="K259" s="28" t="s">
        <v>226</v>
      </c>
      <c r="L259" s="30">
        <v>44193.065510611974</v>
      </c>
      <c r="M259" s="2" t="s">
        <v>227</v>
      </c>
    </row>
    <row r="260" spans="1:13" x14ac:dyDescent="0.25">
      <c r="A260" s="222" t="s">
        <v>228</v>
      </c>
      <c r="B260" s="26"/>
      <c r="C260" s="27"/>
      <c r="D260" s="8"/>
      <c r="E260" s="8"/>
      <c r="F260" s="29"/>
      <c r="G260" s="26"/>
      <c r="H260" s="27"/>
      <c r="I260" s="27"/>
      <c r="J260" s="8"/>
      <c r="K260" s="8"/>
      <c r="L260" s="30"/>
    </row>
    <row r="261" spans="1:13" x14ac:dyDescent="0.25">
      <c r="A261" s="222"/>
      <c r="B261" s="26">
        <v>1787</v>
      </c>
      <c r="C261" s="27">
        <v>92.763704318936874</v>
      </c>
      <c r="D261" s="67">
        <v>44890</v>
      </c>
      <c r="E261" s="83" t="s">
        <v>229</v>
      </c>
      <c r="F261" s="29">
        <v>5172.8356899601104</v>
      </c>
      <c r="G261" s="26">
        <v>1738</v>
      </c>
      <c r="H261" s="27">
        <v>1738</v>
      </c>
      <c r="I261" s="27">
        <f t="shared" si="0"/>
        <v>97.257974258533849</v>
      </c>
      <c r="J261" s="67">
        <v>45181</v>
      </c>
      <c r="K261" s="83" t="s">
        <v>230</v>
      </c>
      <c r="L261" s="30">
        <v>4796.5566666666664</v>
      </c>
    </row>
    <row r="262" spans="1:13" x14ac:dyDescent="0.25">
      <c r="A262" s="222"/>
      <c r="B262" s="26">
        <v>1614.1</v>
      </c>
      <c r="C262" s="27">
        <v>116.44902965154029</v>
      </c>
      <c r="D262" s="67">
        <v>44890</v>
      </c>
      <c r="E262" s="83" t="s">
        <v>229</v>
      </c>
      <c r="F262" s="29">
        <v>4146.8999999999996</v>
      </c>
      <c r="G262" s="26">
        <v>1614.1</v>
      </c>
      <c r="H262" s="27">
        <v>1820.5</v>
      </c>
      <c r="I262" s="27">
        <f t="shared" si="0"/>
        <v>112.78731181463355</v>
      </c>
      <c r="J262" s="67">
        <v>45181</v>
      </c>
      <c r="K262" s="83" t="s">
        <v>230</v>
      </c>
      <c r="L262" s="30">
        <v>4293.5</v>
      </c>
    </row>
    <row r="263" spans="1:13" x14ac:dyDescent="0.25">
      <c r="A263" s="222" t="s">
        <v>231</v>
      </c>
      <c r="B263" s="26"/>
      <c r="C263" s="27"/>
      <c r="D263" s="8"/>
      <c r="E263" s="8"/>
      <c r="F263" s="29"/>
      <c r="G263" s="26"/>
      <c r="H263" s="27"/>
      <c r="I263" s="27"/>
      <c r="J263" s="8"/>
      <c r="K263" s="8"/>
      <c r="L263" s="30"/>
    </row>
    <row r="264" spans="1:13" x14ac:dyDescent="0.25">
      <c r="A264" s="222"/>
      <c r="B264" s="26"/>
      <c r="C264" s="27"/>
      <c r="D264" s="8"/>
      <c r="E264" s="8"/>
      <c r="F264" s="29"/>
      <c r="G264" s="26"/>
      <c r="H264" s="27"/>
      <c r="I264" s="27"/>
      <c r="J264" s="8"/>
      <c r="K264" s="8"/>
      <c r="L264" s="30"/>
    </row>
    <row r="265" spans="1:13" x14ac:dyDescent="0.25">
      <c r="A265" s="222"/>
      <c r="B265" s="26">
        <v>3148.2</v>
      </c>
      <c r="C265" s="27">
        <v>102.06979729992607</v>
      </c>
      <c r="D265" s="67">
        <v>44890</v>
      </c>
      <c r="E265" s="8" t="s">
        <v>232</v>
      </c>
      <c r="F265" s="29">
        <v>214.02204552657579</v>
      </c>
      <c r="G265" s="26">
        <v>3148.2</v>
      </c>
      <c r="H265" s="27">
        <v>3169.68</v>
      </c>
      <c r="I265" s="27">
        <f t="shared" si="0"/>
        <v>100.68229464455879</v>
      </c>
      <c r="J265" s="67">
        <v>45189</v>
      </c>
      <c r="K265" s="8" t="s">
        <v>233</v>
      </c>
      <c r="L265" s="30">
        <v>205.27824066945595</v>
      </c>
    </row>
    <row r="266" spans="1:13" x14ac:dyDescent="0.25">
      <c r="A266" s="223" t="s">
        <v>234</v>
      </c>
      <c r="B266" s="26"/>
      <c r="C266" s="27"/>
      <c r="D266" s="28"/>
      <c r="E266" s="8"/>
      <c r="F266" s="29"/>
      <c r="G266" s="26"/>
      <c r="H266" s="27"/>
      <c r="I266" s="27"/>
      <c r="J266" s="28"/>
      <c r="K266" s="8"/>
      <c r="L266" s="30"/>
    </row>
    <row r="267" spans="1:13" x14ac:dyDescent="0.25">
      <c r="A267" s="224"/>
      <c r="B267" s="26"/>
      <c r="C267" s="27"/>
      <c r="D267" s="28"/>
      <c r="E267" s="8"/>
      <c r="F267" s="29"/>
      <c r="G267" s="26"/>
      <c r="H267" s="27"/>
      <c r="I267" s="27"/>
      <c r="J267" s="28"/>
      <c r="K267" s="8"/>
      <c r="L267" s="30"/>
    </row>
    <row r="268" spans="1:13" x14ac:dyDescent="0.25">
      <c r="A268" s="225"/>
      <c r="B268" s="26">
        <v>3700.5</v>
      </c>
      <c r="C268" s="27">
        <v>104.89540223368672</v>
      </c>
      <c r="D268" s="67">
        <v>44890</v>
      </c>
      <c r="E268" s="8" t="s">
        <v>235</v>
      </c>
      <c r="F268" s="29">
        <v>369.90800000000002</v>
      </c>
      <c r="G268" s="26">
        <v>3405.2</v>
      </c>
      <c r="H268" s="27">
        <v>3405.2</v>
      </c>
      <c r="I268" s="27">
        <f t="shared" si="0"/>
        <v>92.019997297662471</v>
      </c>
      <c r="J268" s="67">
        <v>45174</v>
      </c>
      <c r="K268" s="8" t="s">
        <v>236</v>
      </c>
      <c r="L268" s="30">
        <v>350.63149999999996</v>
      </c>
    </row>
    <row r="269" spans="1:13" ht="31.5" hidden="1" x14ac:dyDescent="0.25">
      <c r="A269" s="103" t="s">
        <v>237</v>
      </c>
      <c r="B269" s="26"/>
      <c r="C269" s="27"/>
      <c r="D269" s="28"/>
      <c r="E269" s="8"/>
      <c r="F269" s="29"/>
      <c r="G269" s="26"/>
      <c r="H269" s="27"/>
      <c r="I269" s="27"/>
      <c r="J269" s="28"/>
      <c r="K269" s="8"/>
      <c r="L269" s="30"/>
      <c r="M269" s="4" t="s">
        <v>238</v>
      </c>
    </row>
    <row r="270" spans="1:13" hidden="1" x14ac:dyDescent="0.25">
      <c r="A270" s="58"/>
      <c r="B270" s="26"/>
      <c r="C270" s="104" t="e">
        <v>#DIV/0!</v>
      </c>
      <c r="D270" s="28"/>
      <c r="E270" s="8"/>
      <c r="F270" s="29"/>
      <c r="G270" s="26"/>
      <c r="H270" s="27"/>
      <c r="I270" s="27"/>
      <c r="J270" s="28"/>
      <c r="K270" s="8"/>
      <c r="L270" s="30"/>
    </row>
    <row r="271" spans="1:13" hidden="1" x14ac:dyDescent="0.25">
      <c r="A271" s="58"/>
      <c r="B271" s="26"/>
      <c r="C271" s="104" t="e">
        <v>#DIV/0!</v>
      </c>
      <c r="D271" s="28"/>
      <c r="E271" s="8"/>
      <c r="F271" s="29"/>
      <c r="G271" s="26"/>
      <c r="H271" s="27"/>
      <c r="I271" s="27"/>
      <c r="J271" s="28"/>
      <c r="K271" s="8"/>
      <c r="L271" s="30"/>
    </row>
    <row r="272" spans="1:13" hidden="1" x14ac:dyDescent="0.25">
      <c r="A272" s="227" t="s">
        <v>239</v>
      </c>
      <c r="B272" s="26"/>
      <c r="C272" s="104" t="e">
        <v>#DIV/0!</v>
      </c>
      <c r="D272" s="8"/>
      <c r="E272" s="8"/>
      <c r="F272" s="29"/>
      <c r="G272" s="26"/>
      <c r="H272" s="27"/>
      <c r="I272" s="27"/>
      <c r="J272" s="8"/>
      <c r="K272" s="8"/>
      <c r="L272" s="30"/>
    </row>
    <row r="273" spans="1:13" hidden="1" x14ac:dyDescent="0.25">
      <c r="A273" s="227"/>
      <c r="B273" s="26"/>
      <c r="C273" s="27"/>
      <c r="D273" s="8"/>
      <c r="E273" s="8"/>
      <c r="F273" s="29"/>
      <c r="G273" s="26"/>
      <c r="H273" s="27"/>
      <c r="I273" s="27"/>
      <c r="J273" s="8"/>
      <c r="K273" s="8"/>
      <c r="L273" s="30"/>
    </row>
    <row r="274" spans="1:13" hidden="1" x14ac:dyDescent="0.25">
      <c r="A274" s="227"/>
      <c r="B274" s="105">
        <v>8866.56</v>
      </c>
      <c r="C274" s="106">
        <v>103.97388269728695</v>
      </c>
      <c r="D274" s="107">
        <v>44888</v>
      </c>
      <c r="E274" s="108" t="s">
        <v>240</v>
      </c>
      <c r="F274" s="109">
        <v>1078.0999999999999</v>
      </c>
      <c r="G274" s="26"/>
      <c r="H274" s="27"/>
      <c r="I274" s="27">
        <f t="shared" si="0"/>
        <v>0</v>
      </c>
      <c r="J274" s="28"/>
      <c r="K274" s="8"/>
      <c r="L274" s="30"/>
    </row>
    <row r="275" spans="1:13" x14ac:dyDescent="0.25">
      <c r="A275" s="222" t="s">
        <v>65</v>
      </c>
      <c r="B275" s="26"/>
      <c r="C275" s="27"/>
      <c r="D275" s="8"/>
      <c r="E275" s="8"/>
      <c r="F275" s="29"/>
      <c r="G275" s="26"/>
      <c r="H275" s="27"/>
      <c r="I275" s="27"/>
      <c r="J275" s="8"/>
      <c r="K275" s="8"/>
      <c r="L275" s="30"/>
    </row>
    <row r="276" spans="1:13" x14ac:dyDescent="0.25">
      <c r="A276" s="222"/>
      <c r="B276" s="26"/>
      <c r="C276" s="27"/>
      <c r="D276" s="8"/>
      <c r="E276" s="8"/>
      <c r="F276" s="29"/>
      <c r="G276" s="26"/>
      <c r="H276" s="27"/>
      <c r="I276" s="27"/>
      <c r="J276" s="8"/>
      <c r="K276" s="8"/>
      <c r="L276" s="30"/>
    </row>
    <row r="277" spans="1:13" x14ac:dyDescent="0.25">
      <c r="A277" s="222"/>
      <c r="B277" s="26">
        <v>4853.5199999999995</v>
      </c>
      <c r="C277" s="27">
        <v>121.75195665261892</v>
      </c>
      <c r="D277" s="67">
        <v>44890</v>
      </c>
      <c r="E277" s="23" t="s">
        <v>66</v>
      </c>
      <c r="F277" s="29">
        <v>1051.5496588714775</v>
      </c>
      <c r="G277" s="26">
        <v>4625.04</v>
      </c>
      <c r="H277" s="27">
        <v>4625.04</v>
      </c>
      <c r="I277" s="27">
        <f t="shared" si="0"/>
        <v>95.292488750432682</v>
      </c>
      <c r="J277" s="67">
        <v>45195</v>
      </c>
      <c r="K277" s="23" t="s">
        <v>67</v>
      </c>
      <c r="L277" s="30">
        <v>1051.5496588714775</v>
      </c>
    </row>
    <row r="278" spans="1:13" x14ac:dyDescent="0.25">
      <c r="A278" s="222" t="s">
        <v>241</v>
      </c>
      <c r="B278" s="26"/>
      <c r="C278" s="27"/>
      <c r="D278" s="8"/>
      <c r="E278" s="8"/>
      <c r="F278" s="29"/>
      <c r="G278" s="26"/>
      <c r="H278" s="27"/>
      <c r="I278" s="27"/>
      <c r="J278" s="8"/>
      <c r="K278" s="8"/>
      <c r="L278" s="30"/>
    </row>
    <row r="279" spans="1:13" x14ac:dyDescent="0.25">
      <c r="A279" s="222"/>
      <c r="B279" s="26"/>
      <c r="C279" s="27"/>
      <c r="D279" s="8"/>
      <c r="E279" s="8"/>
      <c r="F279" s="29"/>
      <c r="G279" s="26"/>
      <c r="H279" s="27"/>
      <c r="I279" s="27"/>
      <c r="J279" s="8"/>
      <c r="K279" s="8"/>
      <c r="L279" s="30"/>
    </row>
    <row r="280" spans="1:13" x14ac:dyDescent="0.25">
      <c r="A280" s="222"/>
      <c r="B280" s="73">
        <v>2012.8</v>
      </c>
      <c r="C280" s="27">
        <v>107.4983977782525</v>
      </c>
      <c r="D280" s="67">
        <v>44890</v>
      </c>
      <c r="E280" s="8" t="s">
        <v>242</v>
      </c>
      <c r="F280" s="74">
        <v>3215.0263333333301</v>
      </c>
      <c r="G280" s="73">
        <v>2012.8</v>
      </c>
      <c r="H280" s="69">
        <v>2152.5</v>
      </c>
      <c r="I280" s="27">
        <f t="shared" si="0"/>
        <v>106.94058028616853</v>
      </c>
      <c r="J280" s="67">
        <v>45252</v>
      </c>
      <c r="K280" s="8" t="s">
        <v>243</v>
      </c>
      <c r="L280" s="75">
        <v>3249.3544139126097</v>
      </c>
    </row>
    <row r="281" spans="1:13" x14ac:dyDescent="0.25">
      <c r="A281" s="222" t="s">
        <v>244</v>
      </c>
      <c r="B281" s="26"/>
      <c r="C281" s="27"/>
      <c r="D281" s="8"/>
      <c r="E281" s="8"/>
      <c r="F281" s="29"/>
      <c r="G281" s="26"/>
      <c r="H281" s="27"/>
      <c r="I281" s="27"/>
      <c r="J281" s="8"/>
      <c r="K281" s="8"/>
      <c r="L281" s="30"/>
    </row>
    <row r="282" spans="1:13" x14ac:dyDescent="0.25">
      <c r="A282" s="222"/>
      <c r="B282" s="26"/>
      <c r="C282" s="27"/>
      <c r="D282" s="8"/>
      <c r="E282" s="8"/>
      <c r="F282" s="29"/>
      <c r="G282" s="26"/>
      <c r="H282" s="27"/>
      <c r="I282" s="27"/>
      <c r="J282" s="8"/>
      <c r="K282" s="8"/>
      <c r="L282" s="30"/>
    </row>
    <row r="283" spans="1:13" x14ac:dyDescent="0.25">
      <c r="A283" s="222"/>
      <c r="B283" s="26">
        <v>2359.1999999999998</v>
      </c>
      <c r="C283" s="27">
        <v>108.33149658364559</v>
      </c>
      <c r="D283" s="67">
        <v>45118</v>
      </c>
      <c r="E283" s="23" t="s">
        <v>245</v>
      </c>
      <c r="F283" s="29">
        <v>1626.3634791723182</v>
      </c>
      <c r="G283" s="26">
        <v>2359.1999999999998</v>
      </c>
      <c r="H283" s="27">
        <v>2457.9</v>
      </c>
      <c r="I283" s="27">
        <f t="shared" si="0"/>
        <v>104.18362156663277</v>
      </c>
      <c r="J283" s="67">
        <v>45181</v>
      </c>
      <c r="K283" s="23" t="s">
        <v>246</v>
      </c>
      <c r="L283" s="30">
        <v>1608.3</v>
      </c>
    </row>
    <row r="284" spans="1:13" x14ac:dyDescent="0.25">
      <c r="A284" s="222" t="s">
        <v>247</v>
      </c>
      <c r="B284" s="26"/>
      <c r="C284" s="27"/>
      <c r="D284" s="8"/>
      <c r="E284" s="8"/>
      <c r="F284" s="29"/>
      <c r="G284" s="26"/>
      <c r="H284" s="27"/>
      <c r="I284" s="27"/>
      <c r="J284" s="8"/>
      <c r="K284" s="8"/>
      <c r="L284" s="30"/>
    </row>
    <row r="285" spans="1:13" x14ac:dyDescent="0.25">
      <c r="A285" s="222"/>
      <c r="B285" s="26"/>
      <c r="C285" s="27"/>
      <c r="D285" s="8"/>
      <c r="E285" s="8"/>
      <c r="F285" s="29"/>
      <c r="G285" s="26"/>
      <c r="H285" s="27"/>
      <c r="I285" s="27"/>
      <c r="J285" s="8"/>
      <c r="K285" s="8"/>
      <c r="L285" s="30"/>
    </row>
    <row r="286" spans="1:13" x14ac:dyDescent="0.25">
      <c r="A286" s="222"/>
      <c r="B286" s="26">
        <v>1696.1</v>
      </c>
      <c r="C286" s="27">
        <v>103.96591884271177</v>
      </c>
      <c r="D286" s="67">
        <v>44890</v>
      </c>
      <c r="E286" s="8" t="s">
        <v>248</v>
      </c>
      <c r="F286" s="29">
        <v>28609.460568097991</v>
      </c>
      <c r="G286" s="26">
        <v>1696.1</v>
      </c>
      <c r="H286" s="27">
        <v>1939.8</v>
      </c>
      <c r="I286" s="27">
        <f>H286/B286*100</f>
        <v>114.36825658864453</v>
      </c>
      <c r="J286" s="67">
        <v>45252</v>
      </c>
      <c r="K286" s="8" t="s">
        <v>249</v>
      </c>
      <c r="L286" s="30">
        <v>27253.400000000005</v>
      </c>
    </row>
    <row r="287" spans="1:13" x14ac:dyDescent="0.25">
      <c r="A287" s="222" t="s">
        <v>250</v>
      </c>
      <c r="B287" s="26"/>
      <c r="C287" s="27"/>
      <c r="D287" s="28"/>
      <c r="E287" s="8"/>
      <c r="F287" s="29"/>
      <c r="G287" s="26"/>
      <c r="H287" s="27"/>
      <c r="I287" s="27"/>
      <c r="J287" s="28"/>
      <c r="K287" s="8"/>
      <c r="L287" s="30"/>
    </row>
    <row r="288" spans="1:13" x14ac:dyDescent="0.25">
      <c r="A288" s="222"/>
      <c r="B288" s="26">
        <v>2333.98</v>
      </c>
      <c r="C288" s="27">
        <v>116.91236506624591</v>
      </c>
      <c r="D288" s="28">
        <v>44879</v>
      </c>
      <c r="E288" s="8" t="s">
        <v>253</v>
      </c>
      <c r="F288" s="29">
        <v>11343.874507729808</v>
      </c>
      <c r="G288" s="26">
        <v>2274.38</v>
      </c>
      <c r="H288" s="27">
        <v>2532.62</v>
      </c>
      <c r="I288" s="27">
        <f>H288/B288*100</f>
        <v>108.51078415410586</v>
      </c>
      <c r="J288" s="28">
        <v>45209</v>
      </c>
      <c r="K288" s="8" t="s">
        <v>254</v>
      </c>
      <c r="L288" s="30">
        <v>11427.377575999999</v>
      </c>
      <c r="M288" s="2" t="s">
        <v>789</v>
      </c>
    </row>
    <row r="289" spans="1:13" x14ac:dyDescent="0.25">
      <c r="A289" s="222"/>
      <c r="B289" s="26">
        <v>2578.7227318445512</v>
      </c>
      <c r="C289" s="27">
        <v>108.96948348774215</v>
      </c>
      <c r="D289" s="28">
        <v>44888</v>
      </c>
      <c r="E289" s="8" t="s">
        <v>251</v>
      </c>
      <c r="F289" s="29">
        <v>2385774.3816351192</v>
      </c>
      <c r="G289" s="26">
        <v>2578.7199999999998</v>
      </c>
      <c r="H289" s="27">
        <v>2830.87</v>
      </c>
      <c r="I289" s="27">
        <f>H289/B289*100</f>
        <v>109.7779906711835</v>
      </c>
      <c r="J289" s="28">
        <v>45280</v>
      </c>
      <c r="K289" s="8" t="s">
        <v>252</v>
      </c>
      <c r="L289" s="30">
        <v>2385774.3816351201</v>
      </c>
      <c r="M289" s="2" t="s">
        <v>788</v>
      </c>
    </row>
    <row r="290" spans="1:13" hidden="1" x14ac:dyDescent="0.25">
      <c r="A290" s="246" t="s">
        <v>255</v>
      </c>
      <c r="B290" s="26"/>
      <c r="C290" s="27"/>
      <c r="D290" s="8"/>
      <c r="E290" s="8"/>
      <c r="F290" s="29"/>
      <c r="G290" s="26"/>
      <c r="H290" s="27"/>
      <c r="I290" s="27"/>
      <c r="J290" s="8"/>
      <c r="K290" s="8"/>
      <c r="L290" s="30"/>
    </row>
    <row r="291" spans="1:13" hidden="1" x14ac:dyDescent="0.25">
      <c r="A291" s="244"/>
      <c r="B291" s="26"/>
      <c r="C291" s="27"/>
      <c r="D291" s="8"/>
      <c r="E291" s="8"/>
      <c r="F291" s="29"/>
      <c r="G291" s="26"/>
      <c r="H291" s="27"/>
      <c r="I291" s="27"/>
      <c r="J291" s="8"/>
      <c r="K291" s="8"/>
      <c r="L291" s="30"/>
    </row>
    <row r="292" spans="1:13" hidden="1" x14ac:dyDescent="0.25">
      <c r="A292" s="245"/>
      <c r="B292" s="26"/>
      <c r="C292" s="27"/>
      <c r="D292" s="27"/>
      <c r="E292" s="27"/>
      <c r="F292" s="29"/>
      <c r="G292" s="26"/>
      <c r="H292" s="27"/>
      <c r="I292" s="27"/>
      <c r="J292" s="27"/>
      <c r="K292" s="27"/>
      <c r="L292" s="30"/>
    </row>
    <row r="293" spans="1:13" ht="15.75" hidden="1" customHeight="1" x14ac:dyDescent="0.25">
      <c r="A293" s="246" t="s">
        <v>256</v>
      </c>
      <c r="B293" s="26"/>
      <c r="C293" s="27"/>
      <c r="D293" s="28"/>
      <c r="E293" s="28"/>
      <c r="F293" s="29"/>
      <c r="G293" s="26"/>
      <c r="H293" s="27"/>
      <c r="I293" s="27"/>
      <c r="J293" s="28"/>
      <c r="K293" s="28"/>
      <c r="L293" s="30"/>
    </row>
    <row r="294" spans="1:13" hidden="1" x14ac:dyDescent="0.25">
      <c r="A294" s="244"/>
      <c r="B294" s="26"/>
      <c r="C294" s="27"/>
      <c r="D294" s="28"/>
      <c r="E294" s="28"/>
      <c r="F294" s="29"/>
      <c r="G294" s="26"/>
      <c r="H294" s="27"/>
      <c r="I294" s="27"/>
      <c r="J294" s="28"/>
      <c r="K294" s="28"/>
      <c r="L294" s="30"/>
    </row>
    <row r="295" spans="1:13" hidden="1" x14ac:dyDescent="0.25">
      <c r="A295" s="245"/>
      <c r="B295" s="26"/>
      <c r="C295" s="27"/>
      <c r="D295" s="28"/>
      <c r="E295" s="28"/>
      <c r="F295" s="29"/>
      <c r="G295" s="26"/>
      <c r="H295" s="27"/>
      <c r="I295" s="27"/>
      <c r="J295" s="28"/>
      <c r="K295" s="28"/>
      <c r="L295" s="30"/>
    </row>
    <row r="296" spans="1:13" hidden="1" x14ac:dyDescent="0.25">
      <c r="A296" s="246" t="s">
        <v>257</v>
      </c>
      <c r="B296" s="26"/>
      <c r="C296" s="27"/>
      <c r="D296" s="28"/>
      <c r="E296" s="28"/>
      <c r="F296" s="29"/>
      <c r="G296" s="26"/>
      <c r="H296" s="27"/>
      <c r="I296" s="27"/>
      <c r="J296" s="28"/>
      <c r="K296" s="28"/>
      <c r="L296" s="30"/>
    </row>
    <row r="297" spans="1:13" hidden="1" x14ac:dyDescent="0.25">
      <c r="A297" s="244"/>
      <c r="B297" s="26"/>
      <c r="C297" s="27"/>
      <c r="D297" s="28"/>
      <c r="E297" s="28"/>
      <c r="F297" s="29"/>
      <c r="G297" s="26"/>
      <c r="H297" s="27"/>
      <c r="I297" s="27"/>
      <c r="J297" s="28"/>
      <c r="K297" s="28"/>
      <c r="L297" s="30"/>
    </row>
    <row r="298" spans="1:13" hidden="1" x14ac:dyDescent="0.25">
      <c r="A298" s="245"/>
      <c r="B298" s="26"/>
      <c r="C298" s="27"/>
      <c r="D298" s="28"/>
      <c r="E298" s="28"/>
      <c r="F298" s="29"/>
      <c r="G298" s="26"/>
      <c r="H298" s="27"/>
      <c r="I298" s="27"/>
      <c r="J298" s="28"/>
      <c r="K298" s="28"/>
      <c r="L298" s="30"/>
    </row>
    <row r="299" spans="1:13" hidden="1" x14ac:dyDescent="0.25">
      <c r="A299" s="227" t="s">
        <v>258</v>
      </c>
      <c r="B299" s="26"/>
      <c r="C299" s="27"/>
      <c r="D299" s="8"/>
      <c r="E299" s="8"/>
      <c r="F299" s="29"/>
      <c r="G299" s="26"/>
      <c r="H299" s="27"/>
      <c r="I299" s="27"/>
      <c r="J299" s="8"/>
      <c r="K299" s="8"/>
      <c r="L299" s="30"/>
    </row>
    <row r="300" spans="1:13" hidden="1" x14ac:dyDescent="0.25">
      <c r="A300" s="227"/>
      <c r="B300" s="26"/>
      <c r="C300" s="27"/>
      <c r="D300" s="8"/>
      <c r="E300" s="8"/>
      <c r="F300" s="29"/>
      <c r="G300" s="26"/>
      <c r="H300" s="27"/>
      <c r="I300" s="27"/>
      <c r="J300" s="8"/>
      <c r="K300" s="8"/>
      <c r="L300" s="30"/>
    </row>
    <row r="301" spans="1:13" hidden="1" x14ac:dyDescent="0.25">
      <c r="A301" s="227"/>
      <c r="B301" s="26"/>
      <c r="C301" s="27"/>
      <c r="D301" s="28"/>
      <c r="E301" s="8"/>
      <c r="F301" s="29"/>
      <c r="G301" s="26"/>
      <c r="H301" s="27"/>
      <c r="I301" s="27"/>
      <c r="J301" s="28"/>
      <c r="K301" s="8"/>
      <c r="L301" s="30"/>
    </row>
    <row r="302" spans="1:13" x14ac:dyDescent="0.25">
      <c r="A302" s="222" t="s">
        <v>259</v>
      </c>
      <c r="B302" s="26"/>
      <c r="C302" s="27"/>
      <c r="D302" s="8"/>
      <c r="E302" s="8"/>
      <c r="F302" s="29"/>
      <c r="G302" s="26"/>
      <c r="H302" s="27"/>
      <c r="I302" s="27"/>
      <c r="J302" s="8"/>
      <c r="K302" s="8"/>
      <c r="L302" s="30"/>
    </row>
    <row r="303" spans="1:13" x14ac:dyDescent="0.25">
      <c r="A303" s="222"/>
      <c r="B303" s="26"/>
      <c r="C303" s="27"/>
      <c r="D303" s="8"/>
      <c r="E303" s="8"/>
      <c r="F303" s="29"/>
      <c r="G303" s="26"/>
      <c r="H303" s="27"/>
      <c r="I303" s="27"/>
      <c r="J303" s="8"/>
      <c r="K303" s="8"/>
      <c r="L303" s="30"/>
    </row>
    <row r="304" spans="1:13" x14ac:dyDescent="0.25">
      <c r="A304" s="222"/>
      <c r="B304" s="26">
        <v>3390.36</v>
      </c>
      <c r="C304" s="27">
        <v>115.01323020557706</v>
      </c>
      <c r="D304" s="28">
        <v>44888</v>
      </c>
      <c r="E304" s="8" t="s">
        <v>260</v>
      </c>
      <c r="F304" s="29">
        <v>54240.584333333332</v>
      </c>
      <c r="G304" s="26">
        <v>3390.36</v>
      </c>
      <c r="H304" s="27">
        <v>3658.08</v>
      </c>
      <c r="I304" s="27">
        <f t="shared" ref="I304:I313" si="1">H304/B304*100</f>
        <v>107.89650656567444</v>
      </c>
      <c r="J304" s="28">
        <v>45280</v>
      </c>
      <c r="K304" s="8" t="s">
        <v>261</v>
      </c>
      <c r="L304" s="30">
        <v>55011.950000000004</v>
      </c>
    </row>
    <row r="305" spans="1:13" x14ac:dyDescent="0.25">
      <c r="A305" s="222" t="s">
        <v>262</v>
      </c>
      <c r="B305" s="26"/>
      <c r="C305" s="27"/>
      <c r="D305" s="8"/>
      <c r="E305" s="8"/>
      <c r="F305" s="29"/>
      <c r="G305" s="26"/>
      <c r="H305" s="27"/>
      <c r="I305" s="27"/>
      <c r="J305" s="8"/>
      <c r="K305" s="8"/>
      <c r="L305" s="30"/>
    </row>
    <row r="306" spans="1:13" x14ac:dyDescent="0.25">
      <c r="A306" s="222"/>
      <c r="B306" s="26"/>
      <c r="C306" s="27"/>
      <c r="D306" s="8"/>
      <c r="E306" s="8"/>
      <c r="F306" s="29"/>
      <c r="G306" s="26"/>
      <c r="H306" s="27"/>
      <c r="I306" s="27"/>
      <c r="J306" s="8"/>
      <c r="K306" s="8"/>
      <c r="L306" s="30"/>
    </row>
    <row r="307" spans="1:13" ht="15" customHeight="1" x14ac:dyDescent="0.25">
      <c r="A307" s="222"/>
      <c r="B307" s="110">
        <v>2215</v>
      </c>
      <c r="C307" s="27">
        <v>106.97899058198503</v>
      </c>
      <c r="D307" s="28">
        <v>44890</v>
      </c>
      <c r="E307" s="8" t="s">
        <v>263</v>
      </c>
      <c r="F307" s="111">
        <v>21393.549333333332</v>
      </c>
      <c r="G307" s="110">
        <v>2215</v>
      </c>
      <c r="H307" s="112">
        <v>2273</v>
      </c>
      <c r="I307" s="27">
        <f>H307/B307*100</f>
        <v>102.61851015801355</v>
      </c>
      <c r="J307" s="28">
        <v>45181</v>
      </c>
      <c r="K307" s="8" t="s">
        <v>264</v>
      </c>
      <c r="L307" s="113">
        <v>21393.549333333332</v>
      </c>
    </row>
    <row r="308" spans="1:13" x14ac:dyDescent="0.25">
      <c r="A308" s="223" t="s">
        <v>265</v>
      </c>
      <c r="B308" s="26">
        <v>3276.3</v>
      </c>
      <c r="C308" s="27">
        <v>107.13514927569405</v>
      </c>
      <c r="D308" s="67">
        <v>44888</v>
      </c>
      <c r="E308" s="23" t="s">
        <v>266</v>
      </c>
      <c r="F308" s="29">
        <v>1605.67</v>
      </c>
      <c r="G308" s="26">
        <v>3276.3</v>
      </c>
      <c r="H308" s="27">
        <v>3597.2</v>
      </c>
      <c r="I308" s="27">
        <f t="shared" si="1"/>
        <v>109.79458535543142</v>
      </c>
      <c r="J308" s="67">
        <v>45259</v>
      </c>
      <c r="K308" s="23" t="s">
        <v>267</v>
      </c>
      <c r="L308" s="30">
        <v>1605.67</v>
      </c>
      <c r="M308" s="2" t="s">
        <v>268</v>
      </c>
    </row>
    <row r="309" spans="1:13" x14ac:dyDescent="0.25">
      <c r="A309" s="224"/>
      <c r="B309" s="26">
        <v>4448.7359999999999</v>
      </c>
      <c r="C309" s="27">
        <v>107.32870056289994</v>
      </c>
      <c r="D309" s="67">
        <v>44888</v>
      </c>
      <c r="E309" s="23" t="s">
        <v>266</v>
      </c>
      <c r="F309" s="114"/>
      <c r="G309" s="115">
        <v>4448.7</v>
      </c>
      <c r="H309" s="27">
        <v>4871.8</v>
      </c>
      <c r="I309" s="27">
        <f t="shared" si="1"/>
        <v>109.50975737827555</v>
      </c>
      <c r="J309" s="67">
        <v>45280</v>
      </c>
      <c r="K309" s="23" t="s">
        <v>269</v>
      </c>
      <c r="L309" s="116"/>
      <c r="M309" s="2" t="s">
        <v>270</v>
      </c>
    </row>
    <row r="310" spans="1:13" x14ac:dyDescent="0.25">
      <c r="A310" s="224"/>
      <c r="B310" s="26">
        <v>3476.9</v>
      </c>
      <c r="C310" s="27">
        <v>110.75046187169524</v>
      </c>
      <c r="D310" s="33">
        <v>44888</v>
      </c>
      <c r="E310" s="23" t="s">
        <v>266</v>
      </c>
      <c r="F310" s="29">
        <v>1249.8700000000001</v>
      </c>
      <c r="G310" s="26">
        <v>3417</v>
      </c>
      <c r="H310" s="27">
        <v>3417</v>
      </c>
      <c r="I310" s="27">
        <f t="shared" si="1"/>
        <v>98.277200954873592</v>
      </c>
      <c r="J310" s="33">
        <v>45259</v>
      </c>
      <c r="K310" s="23" t="s">
        <v>271</v>
      </c>
      <c r="L310" s="30">
        <v>1130.6500000000001</v>
      </c>
      <c r="M310" s="2" t="s">
        <v>272</v>
      </c>
    </row>
    <row r="311" spans="1:13" x14ac:dyDescent="0.25">
      <c r="A311" s="224"/>
      <c r="B311" s="26">
        <v>2501.8000000000002</v>
      </c>
      <c r="C311" s="27">
        <v>111.69747298865971</v>
      </c>
      <c r="D311" s="33">
        <v>44888</v>
      </c>
      <c r="E311" s="23" t="s">
        <v>266</v>
      </c>
      <c r="F311" s="29">
        <v>18780.577356698701</v>
      </c>
      <c r="G311" s="26">
        <v>2501.8000000000002</v>
      </c>
      <c r="H311" s="27">
        <v>2747.4</v>
      </c>
      <c r="I311" s="27">
        <f>H311/B311*100</f>
        <v>109.81693180909744</v>
      </c>
      <c r="J311" s="33">
        <v>45259</v>
      </c>
      <c r="K311" s="23" t="s">
        <v>271</v>
      </c>
      <c r="L311" s="30">
        <v>26586.42</v>
      </c>
      <c r="M311" s="2" t="s">
        <v>273</v>
      </c>
    </row>
    <row r="312" spans="1:13" x14ac:dyDescent="0.25">
      <c r="A312" s="224"/>
      <c r="B312" s="26"/>
      <c r="C312" s="27"/>
      <c r="D312" s="33"/>
      <c r="E312" s="67"/>
      <c r="F312" s="29"/>
      <c r="G312" s="26"/>
      <c r="H312" s="27"/>
      <c r="I312" s="27"/>
      <c r="J312" s="33"/>
      <c r="K312" s="67"/>
      <c r="L312" s="30"/>
    </row>
    <row r="313" spans="1:13" x14ac:dyDescent="0.25">
      <c r="A313" s="225"/>
      <c r="B313" s="26">
        <v>2933.2</v>
      </c>
      <c r="C313" s="27">
        <v>105.60195852534562</v>
      </c>
      <c r="D313" s="33">
        <v>44888</v>
      </c>
      <c r="E313" s="23" t="s">
        <v>266</v>
      </c>
      <c r="F313" s="29">
        <v>8147.2574716817244</v>
      </c>
      <c r="G313" s="26">
        <v>2933.2</v>
      </c>
      <c r="H313" s="27">
        <v>3084.3</v>
      </c>
      <c r="I313" s="27">
        <f t="shared" si="1"/>
        <v>105.15137051684169</v>
      </c>
      <c r="J313" s="33">
        <v>45259</v>
      </c>
      <c r="K313" s="23" t="s">
        <v>271</v>
      </c>
      <c r="L313" s="30">
        <v>7952.9440000000013</v>
      </c>
      <c r="M313" s="2" t="s">
        <v>274</v>
      </c>
    </row>
    <row r="314" spans="1:13" ht="33.75" customHeight="1" x14ac:dyDescent="0.25">
      <c r="A314" s="117" t="s">
        <v>275</v>
      </c>
      <c r="B314" s="16">
        <v>3367.9278924904456</v>
      </c>
      <c r="C314" s="17">
        <v>181.86736752330398</v>
      </c>
      <c r="D314" s="38"/>
      <c r="E314" s="38"/>
      <c r="F314" s="19">
        <v>483670.47960566578</v>
      </c>
      <c r="G314" s="16"/>
      <c r="H314" s="17">
        <f>(L317*H317+L320*H320)/L314</f>
        <v>2298.1251512485092</v>
      </c>
      <c r="I314" s="17">
        <f>H314/B314*100</f>
        <v>68.235580588666906</v>
      </c>
      <c r="J314" s="38"/>
      <c r="K314" s="38"/>
      <c r="L314" s="20">
        <f>L317+L320</f>
        <v>483670.47960566578</v>
      </c>
    </row>
    <row r="315" spans="1:13" x14ac:dyDescent="0.25">
      <c r="A315" s="222" t="s">
        <v>250</v>
      </c>
      <c r="B315" s="26"/>
      <c r="C315" s="27"/>
      <c r="D315" s="8"/>
      <c r="E315" s="8"/>
      <c r="F315" s="29"/>
      <c r="G315" s="26"/>
      <c r="H315" s="27"/>
      <c r="I315" s="27"/>
      <c r="J315" s="8"/>
      <c r="K315" s="8"/>
      <c r="L315" s="30"/>
    </row>
    <row r="316" spans="1:13" x14ac:dyDescent="0.25">
      <c r="A316" s="222"/>
      <c r="B316" s="26"/>
      <c r="C316" s="27"/>
      <c r="D316" s="8"/>
      <c r="E316" s="8"/>
      <c r="F316" s="29"/>
      <c r="G316" s="26"/>
      <c r="H316" s="27"/>
      <c r="I316" s="27"/>
      <c r="J316" s="8"/>
      <c r="K316" s="8"/>
      <c r="L316" s="30"/>
    </row>
    <row r="317" spans="1:13" x14ac:dyDescent="0.25">
      <c r="A317" s="222"/>
      <c r="B317" s="26">
        <v>2054.16</v>
      </c>
      <c r="C317" s="27">
        <v>181.87605034070216</v>
      </c>
      <c r="D317" s="28">
        <v>44879</v>
      </c>
      <c r="E317" s="8" t="s">
        <v>276</v>
      </c>
      <c r="F317" s="29">
        <v>472755.663562431</v>
      </c>
      <c r="G317" s="26">
        <v>2054.16</v>
      </c>
      <c r="H317" s="27">
        <v>2296.5500000000002</v>
      </c>
      <c r="I317" s="27">
        <f t="shared" ref="I317:I320" si="2">H317/B317*100</f>
        <v>111.79995716010438</v>
      </c>
      <c r="J317" s="28">
        <v>45245</v>
      </c>
      <c r="K317" s="8" t="s">
        <v>277</v>
      </c>
      <c r="L317" s="30">
        <v>472755.663562431</v>
      </c>
      <c r="M317" s="2" t="s">
        <v>278</v>
      </c>
    </row>
    <row r="318" spans="1:13" x14ac:dyDescent="0.25">
      <c r="A318" s="34"/>
      <c r="B318" s="26"/>
      <c r="C318" s="27"/>
      <c r="D318" s="8"/>
      <c r="E318" s="8"/>
      <c r="F318" s="29"/>
      <c r="G318" s="26"/>
      <c r="H318" s="27"/>
      <c r="I318" s="27"/>
      <c r="J318" s="8"/>
      <c r="K318" s="8"/>
      <c r="L318" s="30"/>
    </row>
    <row r="319" spans="1:13" x14ac:dyDescent="0.25">
      <c r="A319" s="34" t="s">
        <v>279</v>
      </c>
      <c r="B319" s="26"/>
      <c r="C319" s="27"/>
      <c r="D319" s="8"/>
      <c r="E319" s="8"/>
      <c r="F319" s="29"/>
      <c r="G319" s="26"/>
      <c r="H319" s="27"/>
      <c r="I319" s="27"/>
      <c r="J319" s="8"/>
      <c r="K319" s="8"/>
      <c r="L319" s="30"/>
    </row>
    <row r="320" spans="1:13" x14ac:dyDescent="0.25">
      <c r="A320" s="34"/>
      <c r="B320" s="26">
        <v>2116.596</v>
      </c>
      <c r="C320" s="27">
        <v>181.50238090243545</v>
      </c>
      <c r="D320" s="28">
        <v>44879</v>
      </c>
      <c r="E320" s="8" t="s">
        <v>276</v>
      </c>
      <c r="F320" s="29">
        <v>10914.81604323477</v>
      </c>
      <c r="G320" s="26">
        <v>2116.596</v>
      </c>
      <c r="H320" s="27">
        <v>2366.35</v>
      </c>
      <c r="I320" s="27">
        <f t="shared" si="2"/>
        <v>111.79979552073233</v>
      </c>
      <c r="J320" s="28">
        <v>45245</v>
      </c>
      <c r="K320" s="8" t="s">
        <v>277</v>
      </c>
      <c r="L320" s="30">
        <v>10914.81604323477</v>
      </c>
      <c r="M320" s="2" t="s">
        <v>278</v>
      </c>
    </row>
    <row r="321" spans="1:12" ht="37.5" customHeight="1" x14ac:dyDescent="0.25">
      <c r="A321" s="15" t="s">
        <v>280</v>
      </c>
      <c r="B321" s="39"/>
      <c r="C321" s="40"/>
      <c r="D321" s="18"/>
      <c r="E321" s="18"/>
      <c r="F321" s="53"/>
      <c r="G321" s="39"/>
      <c r="H321" s="40"/>
      <c r="I321" s="40"/>
      <c r="J321" s="18"/>
      <c r="K321" s="18"/>
      <c r="L321" s="54"/>
    </row>
    <row r="322" spans="1:12" x14ac:dyDescent="0.25">
      <c r="A322" s="222" t="s">
        <v>281</v>
      </c>
      <c r="B322" s="26"/>
      <c r="C322" s="27"/>
      <c r="D322" s="8"/>
      <c r="E322" s="8"/>
      <c r="F322" s="29"/>
      <c r="G322" s="26"/>
      <c r="H322" s="27"/>
      <c r="I322" s="27"/>
      <c r="J322" s="8"/>
      <c r="K322" s="8"/>
      <c r="L322" s="30"/>
    </row>
    <row r="323" spans="1:12" x14ac:dyDescent="0.25">
      <c r="A323" s="222"/>
      <c r="B323" s="26"/>
      <c r="C323" s="27"/>
      <c r="D323" s="8"/>
      <c r="E323" s="8"/>
      <c r="F323" s="29"/>
      <c r="G323" s="26"/>
      <c r="H323" s="27"/>
      <c r="I323" s="27"/>
      <c r="J323" s="8"/>
      <c r="K323" s="8"/>
      <c r="L323" s="30"/>
    </row>
    <row r="324" spans="1:12" x14ac:dyDescent="0.25">
      <c r="A324" s="222"/>
      <c r="B324" s="41">
        <v>2359.9</v>
      </c>
      <c r="C324" s="42">
        <v>92.905791110586193</v>
      </c>
      <c r="D324" s="28">
        <v>44888</v>
      </c>
      <c r="E324" s="28" t="s">
        <v>282</v>
      </c>
      <c r="F324" s="43">
        <v>867.19800000000009</v>
      </c>
      <c r="G324" s="41">
        <v>2359.9</v>
      </c>
      <c r="H324" s="42">
        <v>2381.4</v>
      </c>
      <c r="I324" s="42">
        <f t="shared" ref="I324" si="3">H324/B324*100</f>
        <v>100.91105555320141</v>
      </c>
      <c r="J324" s="28">
        <v>45209</v>
      </c>
      <c r="K324" s="28" t="s">
        <v>283</v>
      </c>
      <c r="L324" s="44">
        <v>867.19800000000009</v>
      </c>
    </row>
    <row r="325" spans="1:12" ht="39" customHeight="1" x14ac:dyDescent="0.25">
      <c r="A325" s="15" t="s">
        <v>284</v>
      </c>
      <c r="B325" s="16"/>
      <c r="C325" s="17"/>
      <c r="D325" s="18"/>
      <c r="E325" s="18"/>
      <c r="F325" s="19"/>
      <c r="G325" s="16"/>
      <c r="H325" s="17"/>
      <c r="I325" s="17"/>
      <c r="J325" s="18"/>
      <c r="K325" s="18"/>
      <c r="L325" s="20"/>
    </row>
    <row r="326" spans="1:12" x14ac:dyDescent="0.25">
      <c r="A326" s="222" t="s">
        <v>285</v>
      </c>
      <c r="B326" s="41"/>
      <c r="C326" s="42"/>
      <c r="D326" s="8"/>
      <c r="E326" s="8"/>
      <c r="F326" s="43"/>
      <c r="G326" s="41"/>
      <c r="H326" s="42"/>
      <c r="I326" s="42"/>
      <c r="J326" s="8"/>
      <c r="K326" s="8"/>
      <c r="L326" s="44"/>
    </row>
    <row r="327" spans="1:12" x14ac:dyDescent="0.25">
      <c r="A327" s="222"/>
      <c r="B327" s="41"/>
      <c r="C327" s="42"/>
      <c r="D327" s="8"/>
      <c r="E327" s="8"/>
      <c r="F327" s="43"/>
      <c r="G327" s="41"/>
      <c r="H327" s="42"/>
      <c r="I327" s="42"/>
      <c r="J327" s="8"/>
      <c r="K327" s="8"/>
      <c r="L327" s="44"/>
    </row>
    <row r="328" spans="1:12" x14ac:dyDescent="0.25">
      <c r="A328" s="222"/>
      <c r="B328" s="41">
        <v>2726.3</v>
      </c>
      <c r="C328" s="42">
        <v>106.16846450406948</v>
      </c>
      <c r="D328" s="28">
        <v>44888</v>
      </c>
      <c r="E328" s="8" t="s">
        <v>286</v>
      </c>
      <c r="F328" s="43">
        <v>2139.6999999999998</v>
      </c>
      <c r="G328" s="41">
        <v>2726.3</v>
      </c>
      <c r="H328" s="42">
        <v>2971.9</v>
      </c>
      <c r="I328" s="42">
        <f t="shared" ref="I328:I329" si="4">H328/B328*100</f>
        <v>109.00854638154274</v>
      </c>
      <c r="J328" s="28">
        <v>45223</v>
      </c>
      <c r="K328" s="8" t="s">
        <v>287</v>
      </c>
      <c r="L328" s="44">
        <v>2193.6999999999998</v>
      </c>
    </row>
    <row r="329" spans="1:12" ht="36" customHeight="1" x14ac:dyDescent="0.25">
      <c r="A329" s="15" t="s">
        <v>288</v>
      </c>
      <c r="B329" s="16">
        <v>3731.6289421808447</v>
      </c>
      <c r="C329" s="17">
        <v>96.459346860000423</v>
      </c>
      <c r="D329" s="38"/>
      <c r="E329" s="18"/>
      <c r="F329" s="19">
        <v>3312.57</v>
      </c>
      <c r="G329" s="17">
        <f>(L332*G332+L335*G335+L338*G338)/L329</f>
        <v>3594.2854010093793</v>
      </c>
      <c r="H329" s="17">
        <f>(L332*H332+L335*H335+L338*H338)/L329</f>
        <v>3942.1020382094443</v>
      </c>
      <c r="I329" s="17">
        <f t="shared" si="4"/>
        <v>105.64024717595835</v>
      </c>
      <c r="J329" s="38"/>
      <c r="K329" s="18"/>
      <c r="L329" s="20">
        <f>L332+L335+L338</f>
        <v>2971.7260000000006</v>
      </c>
    </row>
    <row r="330" spans="1:12" x14ac:dyDescent="0.25">
      <c r="A330" s="223" t="s">
        <v>289</v>
      </c>
      <c r="B330" s="26"/>
      <c r="C330" s="27"/>
      <c r="D330" s="8"/>
      <c r="E330" s="8"/>
      <c r="F330" s="29"/>
      <c r="G330" s="26"/>
      <c r="H330" s="27"/>
      <c r="I330" s="27"/>
      <c r="J330" s="8"/>
      <c r="K330" s="8"/>
      <c r="L330" s="30"/>
    </row>
    <row r="331" spans="1:12" x14ac:dyDescent="0.25">
      <c r="A331" s="224"/>
      <c r="B331" s="26"/>
      <c r="C331" s="27"/>
      <c r="D331" s="8"/>
      <c r="E331" s="8"/>
      <c r="F331" s="29"/>
      <c r="G331" s="26"/>
      <c r="H331" s="27"/>
      <c r="I331" s="27"/>
      <c r="J331" s="8"/>
      <c r="K331" s="8"/>
      <c r="L331" s="30"/>
    </row>
    <row r="332" spans="1:12" x14ac:dyDescent="0.25">
      <c r="A332" s="225"/>
      <c r="B332" s="26">
        <v>4058.1</v>
      </c>
      <c r="C332" s="27">
        <v>103.13357731015553</v>
      </c>
      <c r="D332" s="80">
        <v>44888</v>
      </c>
      <c r="E332" s="80" t="s">
        <v>290</v>
      </c>
      <c r="F332" s="29">
        <v>852.4</v>
      </c>
      <c r="G332" s="26">
        <v>4058.1</v>
      </c>
      <c r="H332" s="27">
        <v>4105.6000000000004</v>
      </c>
      <c r="I332" s="27">
        <f t="shared" ref="I332" si="5">H332/B332*100</f>
        <v>101.17049850915454</v>
      </c>
      <c r="J332" s="118">
        <v>45209</v>
      </c>
      <c r="K332" s="119" t="s">
        <v>291</v>
      </c>
      <c r="L332" s="30">
        <v>935.81600000000014</v>
      </c>
    </row>
    <row r="333" spans="1:12" x14ac:dyDescent="0.25">
      <c r="A333" s="222" t="s">
        <v>292</v>
      </c>
      <c r="B333" s="26"/>
      <c r="C333" s="27"/>
      <c r="D333" s="8"/>
      <c r="E333" s="8"/>
      <c r="F333" s="29"/>
      <c r="G333" s="26"/>
      <c r="H333" s="27"/>
      <c r="I333" s="27"/>
      <c r="J333" s="8"/>
      <c r="K333" s="8"/>
      <c r="L333" s="30"/>
    </row>
    <row r="334" spans="1:12" x14ac:dyDescent="0.25">
      <c r="A334" s="222"/>
      <c r="B334" s="26"/>
      <c r="C334" s="27"/>
      <c r="D334" s="8"/>
      <c r="E334" s="8"/>
      <c r="F334" s="29"/>
      <c r="G334" s="26"/>
      <c r="H334" s="27"/>
      <c r="I334" s="27"/>
      <c r="J334" s="8"/>
      <c r="K334" s="8"/>
      <c r="L334" s="30"/>
    </row>
    <row r="335" spans="1:12" x14ac:dyDescent="0.25">
      <c r="A335" s="222"/>
      <c r="B335" s="26">
        <v>3062.9</v>
      </c>
      <c r="C335" s="27">
        <v>104.57509645259313</v>
      </c>
      <c r="D335" s="80">
        <v>44888</v>
      </c>
      <c r="E335" s="80" t="s">
        <v>290</v>
      </c>
      <c r="F335" s="29">
        <v>1653.69</v>
      </c>
      <c r="G335" s="26">
        <v>3062.9</v>
      </c>
      <c r="H335" s="27">
        <v>3151.1</v>
      </c>
      <c r="I335" s="27">
        <f t="shared" ref="I335" si="6">H335/B335*100</f>
        <v>102.8796238858598</v>
      </c>
      <c r="J335" s="118">
        <v>45209</v>
      </c>
      <c r="K335" s="119" t="s">
        <v>291</v>
      </c>
      <c r="L335" s="30">
        <v>1653.7000000000003</v>
      </c>
    </row>
    <row r="336" spans="1:12" x14ac:dyDescent="0.25">
      <c r="A336" s="222" t="s">
        <v>293</v>
      </c>
      <c r="B336" s="26"/>
      <c r="C336" s="27"/>
      <c r="D336" s="8"/>
      <c r="E336" s="8"/>
      <c r="F336" s="29"/>
      <c r="G336" s="26"/>
      <c r="H336" s="27"/>
      <c r="I336" s="27"/>
      <c r="J336" s="8"/>
      <c r="K336" s="8"/>
      <c r="L336" s="30"/>
    </row>
    <row r="337" spans="1:12" x14ac:dyDescent="0.25">
      <c r="A337" s="222"/>
      <c r="B337" s="26"/>
      <c r="C337" s="27"/>
      <c r="D337" s="8"/>
      <c r="E337" s="8"/>
      <c r="F337" s="29"/>
      <c r="G337" s="26"/>
      <c r="H337" s="27"/>
      <c r="I337" s="27"/>
      <c r="J337" s="8"/>
      <c r="K337" s="8"/>
      <c r="L337" s="30"/>
    </row>
    <row r="338" spans="1:12" x14ac:dyDescent="0.25">
      <c r="A338" s="222"/>
      <c r="B338" s="26">
        <v>4757.8</v>
      </c>
      <c r="C338" s="27">
        <v>83.098419352021651</v>
      </c>
      <c r="D338" s="80">
        <v>44888</v>
      </c>
      <c r="E338" s="80" t="s">
        <v>294</v>
      </c>
      <c r="F338" s="29">
        <v>806.48</v>
      </c>
      <c r="G338" s="26">
        <v>4757.8</v>
      </c>
      <c r="H338" s="27">
        <v>6964.2</v>
      </c>
      <c r="I338" s="27">
        <f t="shared" ref="I338:I342" si="7">H338/B338*100</f>
        <v>146.37437471100088</v>
      </c>
      <c r="J338" s="80">
        <v>45209</v>
      </c>
      <c r="K338" s="80" t="s">
        <v>295</v>
      </c>
      <c r="L338" s="30">
        <v>382.21000000000004</v>
      </c>
    </row>
    <row r="339" spans="1:12" ht="39" customHeight="1" x14ac:dyDescent="0.25">
      <c r="A339" s="15" t="s">
        <v>296</v>
      </c>
      <c r="B339" s="16">
        <v>2288.1483989704702</v>
      </c>
      <c r="C339" s="17">
        <v>106.67663817557293</v>
      </c>
      <c r="D339" s="18"/>
      <c r="E339" s="18"/>
      <c r="F339" s="19">
        <v>3613.2999999999997</v>
      </c>
      <c r="G339" s="17">
        <f>(L340*G340+L341*G341)/L339</f>
        <v>2288.3063676096626</v>
      </c>
      <c r="H339" s="17">
        <f>(L340*H340+L341*H341)/L339</f>
        <v>2625.1557872822268</v>
      </c>
      <c r="I339" s="17">
        <f t="shared" si="7"/>
        <v>114.72838861602639</v>
      </c>
      <c r="J339" s="18"/>
      <c r="K339" s="18"/>
      <c r="L339" s="20">
        <f>L340+L341</f>
        <v>3611.1509999999994</v>
      </c>
    </row>
    <row r="340" spans="1:12" ht="27.75" customHeight="1" x14ac:dyDescent="0.25">
      <c r="A340" s="58" t="s">
        <v>297</v>
      </c>
      <c r="B340" s="26">
        <v>2022.7</v>
      </c>
      <c r="C340" s="27">
        <v>103.33077905491699</v>
      </c>
      <c r="D340" s="67">
        <v>44888</v>
      </c>
      <c r="E340" s="82" t="s">
        <v>298</v>
      </c>
      <c r="F340" s="29">
        <v>3084.7</v>
      </c>
      <c r="G340" s="26">
        <v>2022.7</v>
      </c>
      <c r="H340" s="69">
        <v>2366.4</v>
      </c>
      <c r="I340" s="27">
        <f t="shared" si="7"/>
        <v>116.99213921985465</v>
      </c>
      <c r="J340" s="67">
        <v>45223</v>
      </c>
      <c r="K340" s="82" t="s">
        <v>299</v>
      </c>
      <c r="L340" s="30">
        <v>3082.5509999999995</v>
      </c>
    </row>
    <row r="341" spans="1:12" ht="27.75" customHeight="1" x14ac:dyDescent="0.25">
      <c r="A341" s="58" t="s">
        <v>300</v>
      </c>
      <c r="B341" s="26">
        <v>3837.2</v>
      </c>
      <c r="C341" s="27">
        <v>117.90444000614532</v>
      </c>
      <c r="D341" s="67">
        <v>44888</v>
      </c>
      <c r="E341" s="82" t="s">
        <v>298</v>
      </c>
      <c r="F341" s="29">
        <v>528.6</v>
      </c>
      <c r="G341" s="26">
        <v>3837.2</v>
      </c>
      <c r="H341" s="27">
        <v>4134.1000000000004</v>
      </c>
      <c r="I341" s="27">
        <f t="shared" si="7"/>
        <v>107.73741269675807</v>
      </c>
      <c r="J341" s="67">
        <v>45223</v>
      </c>
      <c r="K341" s="82" t="s">
        <v>299</v>
      </c>
      <c r="L341" s="30">
        <v>528.6</v>
      </c>
    </row>
    <row r="342" spans="1:12" ht="36" customHeight="1" x14ac:dyDescent="0.25">
      <c r="A342" s="15" t="s">
        <v>301</v>
      </c>
      <c r="B342" s="16">
        <v>2430.4367613467589</v>
      </c>
      <c r="C342" s="17">
        <v>106.94577849958469</v>
      </c>
      <c r="D342" s="18"/>
      <c r="E342" s="18"/>
      <c r="F342" s="53">
        <v>9762.6999999999989</v>
      </c>
      <c r="G342" s="120">
        <f>(L345*G345+L348*G348)/L342</f>
        <v>2433.4868469008647</v>
      </c>
      <c r="H342" s="17">
        <f>(L345*H345+L348*H348)/L342</f>
        <v>2661.6437587036398</v>
      </c>
      <c r="I342" s="17">
        <f t="shared" si="7"/>
        <v>109.51298141280435</v>
      </c>
      <c r="J342" s="18"/>
      <c r="K342" s="18"/>
      <c r="L342" s="54">
        <f>L345+L348</f>
        <v>9773.2099999999991</v>
      </c>
    </row>
    <row r="343" spans="1:12" x14ac:dyDescent="0.25">
      <c r="A343" s="222" t="s">
        <v>302</v>
      </c>
      <c r="B343" s="26"/>
      <c r="C343" s="27"/>
      <c r="D343" s="8"/>
      <c r="E343" s="8"/>
      <c r="F343" s="29"/>
      <c r="G343" s="26"/>
      <c r="H343" s="27"/>
      <c r="I343" s="27"/>
      <c r="J343" s="8"/>
      <c r="K343" s="8"/>
      <c r="L343" s="30"/>
    </row>
    <row r="344" spans="1:12" x14ac:dyDescent="0.25">
      <c r="A344" s="222"/>
      <c r="B344" s="26"/>
      <c r="C344" s="27"/>
      <c r="D344" s="8"/>
      <c r="E344" s="8"/>
      <c r="F344" s="29"/>
      <c r="G344" s="26"/>
      <c r="H344" s="27"/>
      <c r="I344" s="27"/>
      <c r="J344" s="8"/>
      <c r="K344" s="8"/>
      <c r="L344" s="30"/>
    </row>
    <row r="345" spans="1:12" x14ac:dyDescent="0.25">
      <c r="A345" s="222"/>
      <c r="B345" s="26">
        <v>5266.7</v>
      </c>
      <c r="C345" s="27">
        <v>118.7423907652072</v>
      </c>
      <c r="D345" s="28">
        <v>44890</v>
      </c>
      <c r="E345" s="28" t="s">
        <v>303</v>
      </c>
      <c r="F345" s="29">
        <v>137.9</v>
      </c>
      <c r="G345" s="26">
        <v>5266.7</v>
      </c>
      <c r="H345" s="27">
        <v>5783.9</v>
      </c>
      <c r="I345" s="27">
        <f t="shared" ref="I345" si="8">H345/B345*100</f>
        <v>109.82019101144928</v>
      </c>
      <c r="J345" s="28">
        <v>45223</v>
      </c>
      <c r="K345" s="28" t="s">
        <v>304</v>
      </c>
      <c r="L345" s="30">
        <v>148.41</v>
      </c>
    </row>
    <row r="346" spans="1:12" x14ac:dyDescent="0.25">
      <c r="A346" s="222" t="s">
        <v>305</v>
      </c>
      <c r="B346" s="26"/>
      <c r="C346" s="27"/>
      <c r="D346" s="8"/>
      <c r="E346" s="8"/>
      <c r="F346" s="29"/>
      <c r="G346" s="26"/>
      <c r="H346" s="27"/>
      <c r="I346" s="27"/>
      <c r="J346" s="8"/>
      <c r="K346" s="8"/>
      <c r="L346" s="30"/>
    </row>
    <row r="347" spans="1:12" x14ac:dyDescent="0.25">
      <c r="A347" s="222"/>
      <c r="B347" s="26"/>
      <c r="C347" s="27"/>
      <c r="D347" s="8"/>
      <c r="E347" s="8"/>
      <c r="F347" s="29"/>
      <c r="G347" s="26"/>
      <c r="H347" s="27"/>
      <c r="I347" s="27"/>
      <c r="J347" s="8"/>
      <c r="K347" s="8"/>
      <c r="L347" s="30"/>
    </row>
    <row r="348" spans="1:12" x14ac:dyDescent="0.25">
      <c r="A348" s="222"/>
      <c r="B348" s="26">
        <v>2389.8000000000002</v>
      </c>
      <c r="C348" s="27">
        <v>106.61134903640259</v>
      </c>
      <c r="D348" s="28">
        <v>44888</v>
      </c>
      <c r="E348" s="28" t="s">
        <v>306</v>
      </c>
      <c r="F348" s="29">
        <v>9624.7999999999993</v>
      </c>
      <c r="G348" s="26">
        <v>2389.8000000000002</v>
      </c>
      <c r="H348" s="27">
        <v>2613.5</v>
      </c>
      <c r="I348" s="27">
        <f t="shared" ref="I348" si="9">H348/B348*100</f>
        <v>109.36061595112561</v>
      </c>
      <c r="J348" s="28">
        <v>45245</v>
      </c>
      <c r="K348" s="28" t="s">
        <v>307</v>
      </c>
      <c r="L348" s="30">
        <v>9624.7999999999993</v>
      </c>
    </row>
    <row r="349" spans="1:12" ht="37.5" customHeight="1" x14ac:dyDescent="0.25">
      <c r="A349" s="15" t="s">
        <v>308</v>
      </c>
      <c r="B349" s="16"/>
      <c r="C349" s="40"/>
      <c r="D349" s="18"/>
      <c r="E349" s="18"/>
      <c r="F349" s="19"/>
      <c r="G349" s="16"/>
      <c r="H349" s="17"/>
      <c r="I349" s="40"/>
      <c r="J349" s="18"/>
      <c r="K349" s="18"/>
      <c r="L349" s="20"/>
    </row>
    <row r="350" spans="1:12" x14ac:dyDescent="0.25">
      <c r="A350" s="223" t="s">
        <v>285</v>
      </c>
      <c r="B350" s="41"/>
      <c r="C350" s="27"/>
      <c r="D350" s="8"/>
      <c r="E350" s="8"/>
      <c r="F350" s="43"/>
      <c r="G350" s="41"/>
      <c r="H350" s="42"/>
      <c r="I350" s="27"/>
      <c r="J350" s="8"/>
      <c r="K350" s="8"/>
      <c r="L350" s="44"/>
    </row>
    <row r="351" spans="1:12" x14ac:dyDescent="0.25">
      <c r="A351" s="224"/>
      <c r="B351" s="41"/>
      <c r="C351" s="27"/>
      <c r="D351" s="8"/>
      <c r="E351" s="8"/>
      <c r="F351" s="43"/>
      <c r="G351" s="41"/>
      <c r="H351" s="42"/>
      <c r="I351" s="27"/>
      <c r="J351" s="8"/>
      <c r="K351" s="8"/>
      <c r="L351" s="44"/>
    </row>
    <row r="352" spans="1:12" x14ac:dyDescent="0.25">
      <c r="A352" s="225"/>
      <c r="B352" s="59">
        <v>2577.9</v>
      </c>
      <c r="C352" s="42">
        <v>105.51326129666012</v>
      </c>
      <c r="D352" s="28">
        <v>44888</v>
      </c>
      <c r="E352" s="8" t="s">
        <v>286</v>
      </c>
      <c r="F352" s="61">
        <v>2599.5</v>
      </c>
      <c r="G352" s="59">
        <v>2397.8000000000002</v>
      </c>
      <c r="H352" s="60">
        <v>2397.8000000000002</v>
      </c>
      <c r="I352" s="42">
        <f t="shared" ref="I352" si="10">H352/B352*100</f>
        <v>93.013693316265176</v>
      </c>
      <c r="J352" s="28">
        <v>45223</v>
      </c>
      <c r="K352" s="8" t="s">
        <v>287</v>
      </c>
      <c r="L352" s="62">
        <v>2791.85</v>
      </c>
    </row>
    <row r="353" spans="1:12" ht="33.75" customHeight="1" x14ac:dyDescent="0.25">
      <c r="A353" s="15" t="s">
        <v>309</v>
      </c>
      <c r="B353" s="16"/>
      <c r="C353" s="17"/>
      <c r="D353" s="18"/>
      <c r="E353" s="18"/>
      <c r="F353" s="19"/>
      <c r="G353" s="16"/>
      <c r="H353" s="17"/>
      <c r="I353" s="17"/>
      <c r="J353" s="18"/>
      <c r="K353" s="18"/>
      <c r="L353" s="20"/>
    </row>
    <row r="354" spans="1:12" x14ac:dyDescent="0.25">
      <c r="A354" s="222" t="s">
        <v>285</v>
      </c>
      <c r="B354" s="41"/>
      <c r="C354" s="42"/>
      <c r="D354" s="8"/>
      <c r="E354" s="8"/>
      <c r="F354" s="43"/>
      <c r="G354" s="41"/>
      <c r="H354" s="42"/>
      <c r="I354" s="42"/>
      <c r="J354" s="8"/>
      <c r="K354" s="8"/>
      <c r="L354" s="44"/>
    </row>
    <row r="355" spans="1:12" x14ac:dyDescent="0.25">
      <c r="A355" s="222"/>
      <c r="B355" s="41"/>
      <c r="C355" s="42"/>
      <c r="D355" s="8"/>
      <c r="E355" s="8"/>
      <c r="F355" s="43"/>
      <c r="G355" s="41"/>
      <c r="H355" s="42"/>
      <c r="I355" s="42"/>
      <c r="J355" s="8"/>
      <c r="K355" s="8"/>
      <c r="L355" s="44"/>
    </row>
    <row r="356" spans="1:12" x14ac:dyDescent="0.25">
      <c r="A356" s="222"/>
      <c r="B356" s="41">
        <v>3267.9</v>
      </c>
      <c r="C356" s="42">
        <v>103.93092262188721</v>
      </c>
      <c r="D356" s="28">
        <v>44888</v>
      </c>
      <c r="E356" s="8" t="s">
        <v>286</v>
      </c>
      <c r="F356" s="43">
        <v>5069.0400000000009</v>
      </c>
      <c r="G356" s="41">
        <v>3267.9</v>
      </c>
      <c r="H356" s="42">
        <v>3588.9</v>
      </c>
      <c r="I356" s="42">
        <f t="shared" ref="I356" si="11">H356/B356*100</f>
        <v>109.8228219957771</v>
      </c>
      <c r="J356" s="28">
        <v>45223</v>
      </c>
      <c r="K356" s="8" t="s">
        <v>287</v>
      </c>
      <c r="L356" s="44">
        <v>4691.4998000000005</v>
      </c>
    </row>
    <row r="357" spans="1:12" ht="37.5" customHeight="1" x14ac:dyDescent="0.25">
      <c r="A357" s="15" t="s">
        <v>310</v>
      </c>
      <c r="B357" s="16"/>
      <c r="C357" s="17"/>
      <c r="D357" s="18"/>
      <c r="E357" s="18"/>
      <c r="F357" s="19"/>
      <c r="G357" s="16"/>
      <c r="H357" s="17"/>
      <c r="I357" s="17"/>
      <c r="J357" s="18"/>
      <c r="K357" s="18"/>
      <c r="L357" s="20"/>
    </row>
    <row r="358" spans="1:12" x14ac:dyDescent="0.25">
      <c r="A358" s="223" t="s">
        <v>281</v>
      </c>
      <c r="B358" s="41"/>
      <c r="C358" s="42"/>
      <c r="D358" s="8"/>
      <c r="E358" s="8"/>
      <c r="F358" s="43"/>
      <c r="G358" s="41"/>
      <c r="H358" s="42"/>
      <c r="I358" s="42"/>
      <c r="J358" s="8"/>
      <c r="K358" s="8"/>
      <c r="L358" s="44"/>
    </row>
    <row r="359" spans="1:12" x14ac:dyDescent="0.25">
      <c r="A359" s="224"/>
      <c r="B359" s="41"/>
      <c r="C359" s="42"/>
      <c r="D359" s="8"/>
      <c r="E359" s="8"/>
      <c r="F359" s="43"/>
      <c r="G359" s="41"/>
      <c r="H359" s="42"/>
      <c r="I359" s="42"/>
      <c r="J359" s="8"/>
      <c r="K359" s="8"/>
      <c r="L359" s="44"/>
    </row>
    <row r="360" spans="1:12" x14ac:dyDescent="0.25">
      <c r="A360" s="225"/>
      <c r="B360" s="41">
        <v>2554.1</v>
      </c>
      <c r="C360" s="42">
        <v>108.09175166109442</v>
      </c>
      <c r="D360" s="28">
        <v>44888</v>
      </c>
      <c r="E360" s="28" t="s">
        <v>282</v>
      </c>
      <c r="F360" s="43">
        <v>2138.5300000000002</v>
      </c>
      <c r="G360" s="41">
        <v>2554.1</v>
      </c>
      <c r="H360" s="42">
        <v>2573.3500000000004</v>
      </c>
      <c r="I360" s="42">
        <f>H360/B360*100</f>
        <v>100.75369014525666</v>
      </c>
      <c r="J360" s="28">
        <v>45209</v>
      </c>
      <c r="K360" s="28" t="s">
        <v>283</v>
      </c>
      <c r="L360" s="44">
        <v>2138.5300000000002</v>
      </c>
    </row>
    <row r="361" spans="1:12" ht="33" customHeight="1" x14ac:dyDescent="0.25">
      <c r="A361" s="15" t="s">
        <v>311</v>
      </c>
      <c r="B361" s="16">
        <v>4380.5820676397898</v>
      </c>
      <c r="C361" s="17">
        <v>105.28415605859071</v>
      </c>
      <c r="D361" s="18"/>
      <c r="E361" s="18"/>
      <c r="F361" s="19">
        <v>4733.8999999999996</v>
      </c>
      <c r="G361" s="17">
        <f>(L364*G364+L367*G367)/L361</f>
        <v>4312.0983357291816</v>
      </c>
      <c r="H361" s="17">
        <f>(L364*H364+L367*H367)/L361</f>
        <v>4673.4223137818635</v>
      </c>
      <c r="I361" s="17">
        <f t="shared" ref="I361" si="12">H361/B361*100</f>
        <v>106.68496198953426</v>
      </c>
      <c r="J361" s="18"/>
      <c r="K361" s="18"/>
      <c r="L361" s="20">
        <f>L364+L367</f>
        <v>4939.0999999999995</v>
      </c>
    </row>
    <row r="362" spans="1:12" x14ac:dyDescent="0.25">
      <c r="A362" s="222" t="s">
        <v>312</v>
      </c>
      <c r="B362" s="26"/>
      <c r="C362" s="27"/>
      <c r="D362" s="8"/>
      <c r="E362" s="8"/>
      <c r="F362" s="29"/>
      <c r="G362" s="26"/>
      <c r="H362" s="27"/>
      <c r="I362" s="27"/>
      <c r="J362" s="8"/>
      <c r="K362" s="8"/>
      <c r="L362" s="30"/>
    </row>
    <row r="363" spans="1:12" x14ac:dyDescent="0.25">
      <c r="A363" s="222"/>
      <c r="B363" s="26"/>
      <c r="C363" s="27"/>
      <c r="D363" s="8"/>
      <c r="E363" s="8"/>
      <c r="F363" s="29"/>
      <c r="G363" s="26"/>
      <c r="H363" s="27"/>
      <c r="I363" s="27"/>
      <c r="J363" s="8"/>
      <c r="K363" s="8"/>
      <c r="L363" s="30"/>
    </row>
    <row r="364" spans="1:12" x14ac:dyDescent="0.25">
      <c r="A364" s="222"/>
      <c r="B364" s="26">
        <v>2732.2</v>
      </c>
      <c r="C364" s="27">
        <v>105.53516937695547</v>
      </c>
      <c r="D364" s="28">
        <v>44888</v>
      </c>
      <c r="E364" s="8" t="s">
        <v>313</v>
      </c>
      <c r="F364" s="29">
        <v>2930.8</v>
      </c>
      <c r="G364" s="26">
        <v>2732.2</v>
      </c>
      <c r="H364" s="27">
        <v>2918</v>
      </c>
      <c r="I364" s="27">
        <f t="shared" ref="I364" si="13">H364/B364*100</f>
        <v>106.80038064563355</v>
      </c>
      <c r="J364" s="28">
        <v>45223</v>
      </c>
      <c r="K364" s="8" t="s">
        <v>314</v>
      </c>
      <c r="L364" s="30">
        <v>3135.9999999999995</v>
      </c>
    </row>
    <row r="365" spans="1:12" x14ac:dyDescent="0.25">
      <c r="A365" s="222" t="s">
        <v>315</v>
      </c>
      <c r="B365" s="26"/>
      <c r="C365" s="27"/>
      <c r="D365" s="28"/>
      <c r="E365" s="8"/>
      <c r="F365" s="29"/>
      <c r="G365" s="26"/>
      <c r="H365" s="27"/>
      <c r="I365" s="27"/>
      <c r="J365" s="28"/>
      <c r="K365" s="8"/>
      <c r="L365" s="30"/>
    </row>
    <row r="366" spans="1:12" x14ac:dyDescent="0.25">
      <c r="A366" s="222"/>
      <c r="B366" s="26"/>
      <c r="C366" s="27"/>
      <c r="D366" s="28"/>
      <c r="E366" s="8"/>
      <c r="F366" s="29"/>
      <c r="G366" s="26"/>
      <c r="H366" s="27"/>
      <c r="I366" s="27"/>
      <c r="J366" s="28"/>
      <c r="K366" s="8"/>
      <c r="L366" s="30"/>
    </row>
    <row r="367" spans="1:12" x14ac:dyDescent="0.25">
      <c r="A367" s="222"/>
      <c r="B367" s="26">
        <v>7059.9</v>
      </c>
      <c r="C367" s="27">
        <v>105.1268687831318</v>
      </c>
      <c r="D367" s="28">
        <v>44895</v>
      </c>
      <c r="E367" s="8" t="s">
        <v>316</v>
      </c>
      <c r="F367" s="29">
        <v>1803.1</v>
      </c>
      <c r="G367" s="26">
        <v>7059.9</v>
      </c>
      <c r="H367" s="27">
        <v>7726.5</v>
      </c>
      <c r="I367" s="27">
        <f t="shared" ref="I367" si="14">H367/B367*100</f>
        <v>109.44206008583693</v>
      </c>
      <c r="J367" s="28">
        <v>45245</v>
      </c>
      <c r="K367" s="8" t="s">
        <v>307</v>
      </c>
      <c r="L367" s="30">
        <v>1803.1</v>
      </c>
    </row>
    <row r="368" spans="1:12" ht="37.5" customHeight="1" x14ac:dyDescent="0.25">
      <c r="A368" s="15" t="s">
        <v>317</v>
      </c>
      <c r="B368" s="39"/>
      <c r="C368" s="40"/>
      <c r="D368" s="18"/>
      <c r="E368" s="18"/>
      <c r="F368" s="53"/>
      <c r="G368" s="39"/>
      <c r="H368" s="40"/>
      <c r="I368" s="40"/>
      <c r="J368" s="18"/>
      <c r="K368" s="18"/>
      <c r="L368" s="54"/>
    </row>
    <row r="369" spans="1:13" ht="32.25" customHeight="1" x14ac:dyDescent="0.25">
      <c r="A369" s="58" t="s">
        <v>318</v>
      </c>
      <c r="B369" s="59">
        <v>1940.6</v>
      </c>
      <c r="C369" s="42">
        <v>100.27904092600248</v>
      </c>
      <c r="D369" s="67">
        <v>44888</v>
      </c>
      <c r="E369" s="80" t="s">
        <v>298</v>
      </c>
      <c r="F369" s="61">
        <v>2748</v>
      </c>
      <c r="G369" s="59">
        <v>1940.6</v>
      </c>
      <c r="H369" s="60">
        <v>2044.6</v>
      </c>
      <c r="I369" s="42">
        <f t="shared" ref="I369:I370" si="15">H369/B369*100</f>
        <v>105.3591672678553</v>
      </c>
      <c r="J369" s="67">
        <v>45223</v>
      </c>
      <c r="K369" s="80" t="s">
        <v>299</v>
      </c>
      <c r="L369" s="62">
        <v>1718.6999999999998</v>
      </c>
    </row>
    <row r="370" spans="1:13" ht="18.75" customHeight="1" x14ac:dyDescent="0.25">
      <c r="A370" s="15" t="s">
        <v>319</v>
      </c>
      <c r="B370" s="16">
        <v>2707.4173305567674</v>
      </c>
      <c r="C370" s="17">
        <v>106.01602907428429</v>
      </c>
      <c r="D370" s="18"/>
      <c r="E370" s="18"/>
      <c r="F370" s="19">
        <v>8175.3885647356328</v>
      </c>
      <c r="G370" s="16"/>
      <c r="H370" s="17">
        <f>(L373*H373+L376*H376)/L370</f>
        <v>1965.66</v>
      </c>
      <c r="I370" s="17">
        <f t="shared" si="15"/>
        <v>72.60277083310875</v>
      </c>
      <c r="J370" s="18"/>
      <c r="K370" s="18"/>
      <c r="L370" s="20">
        <f>L373+L376</f>
        <v>3585.3885647356328</v>
      </c>
    </row>
    <row r="371" spans="1:13" x14ac:dyDescent="0.25">
      <c r="A371" s="222" t="s">
        <v>320</v>
      </c>
      <c r="B371" s="26"/>
      <c r="C371" s="27"/>
      <c r="D371" s="8"/>
      <c r="E371" s="8"/>
      <c r="F371" s="29"/>
      <c r="G371" s="26"/>
      <c r="H371" s="27"/>
      <c r="I371" s="27"/>
      <c r="J371" s="8"/>
      <c r="K371" s="8"/>
      <c r="L371" s="30"/>
    </row>
    <row r="372" spans="1:13" x14ac:dyDescent="0.25">
      <c r="A372" s="222"/>
      <c r="B372" s="26"/>
      <c r="C372" s="27"/>
      <c r="D372" s="8"/>
      <c r="E372" s="8"/>
      <c r="F372" s="29"/>
      <c r="G372" s="26"/>
      <c r="H372" s="27"/>
      <c r="I372" s="27"/>
      <c r="J372" s="8"/>
      <c r="K372" s="8"/>
      <c r="L372" s="30"/>
    </row>
    <row r="373" spans="1:13" x14ac:dyDescent="0.25">
      <c r="A373" s="222"/>
      <c r="B373" s="26">
        <v>3378.5</v>
      </c>
      <c r="C373" s="27">
        <v>108.64392063543107</v>
      </c>
      <c r="D373" s="67">
        <v>44888</v>
      </c>
      <c r="E373" s="8" t="s">
        <v>321</v>
      </c>
      <c r="F373" s="29">
        <v>4590</v>
      </c>
      <c r="G373" s="26"/>
      <c r="H373" s="27"/>
      <c r="I373" s="27">
        <f t="shared" ref="I373" si="16">H373/B373*100</f>
        <v>0</v>
      </c>
      <c r="J373" s="67"/>
      <c r="K373" s="8"/>
      <c r="L373" s="30"/>
    </row>
    <row r="374" spans="1:13" x14ac:dyDescent="0.25">
      <c r="A374" s="222" t="s">
        <v>250</v>
      </c>
      <c r="B374" s="26"/>
      <c r="C374" s="27"/>
      <c r="D374" s="8"/>
      <c r="E374" s="8"/>
      <c r="F374" s="29"/>
      <c r="G374" s="26"/>
      <c r="H374" s="27"/>
      <c r="I374" s="27"/>
      <c r="J374" s="8"/>
      <c r="K374" s="8"/>
      <c r="L374" s="30"/>
    </row>
    <row r="375" spans="1:13" x14ac:dyDescent="0.25">
      <c r="A375" s="222"/>
      <c r="B375" s="26"/>
      <c r="C375" s="27"/>
      <c r="D375" s="8"/>
      <c r="E375" s="8"/>
      <c r="F375" s="29"/>
      <c r="G375" s="26"/>
      <c r="H375" s="27"/>
      <c r="I375" s="27"/>
      <c r="J375" s="8"/>
      <c r="K375" s="8"/>
      <c r="L375" s="30"/>
    </row>
    <row r="376" spans="1:13" ht="33.75" customHeight="1" x14ac:dyDescent="0.25">
      <c r="A376" s="222"/>
      <c r="B376" s="26">
        <v>1848.3</v>
      </c>
      <c r="C376" s="27">
        <v>100.33679026500249</v>
      </c>
      <c r="D376" s="28">
        <v>44888</v>
      </c>
      <c r="E376" s="8" t="s">
        <v>251</v>
      </c>
      <c r="F376" s="29">
        <v>3585.3885647356328</v>
      </c>
      <c r="G376" s="26">
        <v>1848.3</v>
      </c>
      <c r="H376" s="106">
        <v>1965.66</v>
      </c>
      <c r="I376" s="27">
        <f t="shared" ref="I376" si="17">H376/B376*100</f>
        <v>106.34961856841423</v>
      </c>
      <c r="J376" s="28"/>
      <c r="K376" s="8"/>
      <c r="L376" s="30">
        <v>3585.3885647356328</v>
      </c>
      <c r="M376" s="121" t="s">
        <v>322</v>
      </c>
    </row>
    <row r="377" spans="1:13" ht="19.5" customHeight="1" x14ac:dyDescent="0.25">
      <c r="A377" s="15" t="s">
        <v>323</v>
      </c>
      <c r="B377" s="39"/>
      <c r="C377" s="40"/>
      <c r="D377" s="18"/>
      <c r="E377" s="18"/>
      <c r="F377" s="53"/>
      <c r="G377" s="39"/>
      <c r="H377" s="40"/>
      <c r="I377" s="40"/>
      <c r="J377" s="18"/>
      <c r="K377" s="18"/>
      <c r="L377" s="54"/>
    </row>
    <row r="378" spans="1:13" ht="38.25" customHeight="1" x14ac:dyDescent="0.25">
      <c r="A378" s="58" t="s">
        <v>318</v>
      </c>
      <c r="B378" s="41">
        <v>2558.3000000000002</v>
      </c>
      <c r="C378" s="42">
        <v>101.64488060709604</v>
      </c>
      <c r="D378" s="67">
        <v>44888</v>
      </c>
      <c r="E378" s="80" t="s">
        <v>298</v>
      </c>
      <c r="F378" s="43">
        <v>1590.0000000000002</v>
      </c>
      <c r="G378" s="122">
        <v>2413</v>
      </c>
      <c r="H378" s="123">
        <v>2413</v>
      </c>
      <c r="I378" s="42">
        <f t="shared" ref="I378:I379" si="18">H378/B378*100</f>
        <v>94.320447171950121</v>
      </c>
      <c r="J378" s="67">
        <v>45223</v>
      </c>
      <c r="K378" s="80" t="s">
        <v>299</v>
      </c>
      <c r="L378" s="44">
        <v>1459.5520000000001</v>
      </c>
    </row>
    <row r="379" spans="1:13" ht="26.25" customHeight="1" x14ac:dyDescent="0.25">
      <c r="A379" s="15" t="s">
        <v>324</v>
      </c>
      <c r="B379" s="16">
        <v>5558.6842837484219</v>
      </c>
      <c r="C379" s="17">
        <v>99.797157552632086</v>
      </c>
      <c r="D379" s="38"/>
      <c r="E379" s="38"/>
      <c r="F379" s="19">
        <v>49537.371612112176</v>
      </c>
      <c r="G379" s="17">
        <f>(L382*G382+L385*G385+L388*G388+L391*G391+L394*G394+L397*G397+L400*G400+L403*G403+L406*G406+L409*G409)/L379</f>
        <v>5561.3373133456289</v>
      </c>
      <c r="H379" s="17">
        <f>(L382*H382+L385*H385+L388*H388+L391*H391+L394*H394+L397*H397+L400*H400+L403*H403+L406*H406+L409*H409)/L379</f>
        <v>6052.6788202225734</v>
      </c>
      <c r="I379" s="17">
        <f t="shared" si="18"/>
        <v>108.8868968133055</v>
      </c>
      <c r="J379" s="38"/>
      <c r="K379" s="38"/>
      <c r="L379" s="20">
        <f>L382+L385+L388+L391+L394+L397+L400+L403+L406+L409</f>
        <v>49664.187647413259</v>
      </c>
    </row>
    <row r="380" spans="1:13" x14ac:dyDescent="0.25">
      <c r="A380" s="222" t="s">
        <v>325</v>
      </c>
      <c r="B380" s="26"/>
      <c r="C380" s="27"/>
      <c r="D380" s="8"/>
      <c r="E380" s="8"/>
      <c r="F380" s="29"/>
      <c r="G380" s="26"/>
      <c r="H380" s="27"/>
      <c r="I380" s="27"/>
      <c r="J380" s="8"/>
      <c r="K380" s="8"/>
      <c r="L380" s="30"/>
    </row>
    <row r="381" spans="1:13" x14ac:dyDescent="0.25">
      <c r="A381" s="222"/>
      <c r="B381" s="26"/>
      <c r="C381" s="27"/>
      <c r="D381" s="8"/>
      <c r="E381" s="8"/>
      <c r="F381" s="29"/>
      <c r="G381" s="26"/>
      <c r="H381" s="27"/>
      <c r="I381" s="27"/>
      <c r="J381" s="8"/>
      <c r="K381" s="8"/>
      <c r="L381" s="30"/>
    </row>
    <row r="382" spans="1:13" x14ac:dyDescent="0.25">
      <c r="A382" s="222"/>
      <c r="B382" s="73">
        <v>5422.5</v>
      </c>
      <c r="C382" s="27">
        <v>100</v>
      </c>
      <c r="D382" s="67">
        <v>45189</v>
      </c>
      <c r="E382" s="23" t="s">
        <v>326</v>
      </c>
      <c r="F382" s="74">
        <v>11049.9</v>
      </c>
      <c r="G382" s="73">
        <v>5422.5</v>
      </c>
      <c r="H382" s="69">
        <v>5830.8</v>
      </c>
      <c r="I382" s="27">
        <f t="shared" ref="I382" si="19">H382/B382*100</f>
        <v>107.52973720608577</v>
      </c>
      <c r="J382" s="67">
        <v>45189</v>
      </c>
      <c r="K382" s="23" t="s">
        <v>326</v>
      </c>
      <c r="L382" s="75">
        <v>11049.9</v>
      </c>
    </row>
    <row r="383" spans="1:13" ht="14.25" customHeight="1" x14ac:dyDescent="0.25">
      <c r="A383" s="223" t="s">
        <v>327</v>
      </c>
      <c r="B383" s="26"/>
      <c r="C383" s="27"/>
      <c r="D383" s="8"/>
      <c r="E383" s="8"/>
      <c r="F383" s="29"/>
      <c r="G383" s="26"/>
      <c r="H383" s="27"/>
      <c r="I383" s="27"/>
      <c r="J383" s="8"/>
      <c r="K383" s="8"/>
      <c r="L383" s="30"/>
    </row>
    <row r="384" spans="1:13" ht="14.25" customHeight="1" x14ac:dyDescent="0.25">
      <c r="A384" s="224"/>
      <c r="B384" s="26"/>
      <c r="C384" s="27"/>
      <c r="D384" s="8"/>
      <c r="E384" s="8"/>
      <c r="F384" s="29"/>
      <c r="G384" s="26"/>
      <c r="H384" s="27"/>
      <c r="I384" s="27"/>
      <c r="J384" s="8"/>
      <c r="K384" s="8"/>
      <c r="L384" s="30"/>
    </row>
    <row r="385" spans="1:12" ht="14.25" customHeight="1" x14ac:dyDescent="0.25">
      <c r="A385" s="225"/>
      <c r="B385" s="73">
        <v>5422.5</v>
      </c>
      <c r="C385" s="27">
        <v>100</v>
      </c>
      <c r="D385" s="67">
        <v>45189</v>
      </c>
      <c r="E385" s="23" t="s">
        <v>326</v>
      </c>
      <c r="F385" s="29">
        <v>3122.3</v>
      </c>
      <c r="G385" s="73">
        <v>5422.5</v>
      </c>
      <c r="H385" s="69">
        <v>5830.8</v>
      </c>
      <c r="I385" s="27">
        <f t="shared" ref="I385" si="20">H385/B385*100</f>
        <v>107.52973720608577</v>
      </c>
      <c r="J385" s="67">
        <v>45189</v>
      </c>
      <c r="K385" s="23" t="s">
        <v>326</v>
      </c>
      <c r="L385" s="30">
        <v>3122.3</v>
      </c>
    </row>
    <row r="386" spans="1:12" x14ac:dyDescent="0.25">
      <c r="A386" s="222" t="s">
        <v>328</v>
      </c>
      <c r="B386" s="26"/>
      <c r="C386" s="27"/>
      <c r="D386" s="8"/>
      <c r="E386" s="8"/>
      <c r="F386" s="29"/>
      <c r="G386" s="26"/>
      <c r="H386" s="27"/>
      <c r="I386" s="27"/>
      <c r="J386" s="8"/>
      <c r="K386" s="8"/>
      <c r="L386" s="30"/>
    </row>
    <row r="387" spans="1:12" x14ac:dyDescent="0.25">
      <c r="A387" s="222"/>
      <c r="B387" s="26"/>
      <c r="C387" s="27"/>
      <c r="D387" s="8"/>
      <c r="E387" s="8"/>
      <c r="F387" s="29"/>
      <c r="G387" s="26"/>
      <c r="H387" s="27"/>
      <c r="I387" s="27"/>
      <c r="J387" s="8"/>
      <c r="K387" s="8"/>
      <c r="L387" s="30"/>
    </row>
    <row r="388" spans="1:12" x14ac:dyDescent="0.25">
      <c r="A388" s="222"/>
      <c r="B388" s="63">
        <v>3040</v>
      </c>
      <c r="C388" s="27">
        <v>95.101044860163924</v>
      </c>
      <c r="D388" s="28">
        <v>44890</v>
      </c>
      <c r="E388" s="8" t="s">
        <v>329</v>
      </c>
      <c r="F388" s="65">
        <v>1969.0000000000002</v>
      </c>
      <c r="G388" s="63">
        <v>2927.7</v>
      </c>
      <c r="H388" s="64">
        <v>2927.7</v>
      </c>
      <c r="I388" s="27">
        <f t="shared" ref="I388" si="21">H388/B388*100</f>
        <v>96.305921052631575</v>
      </c>
      <c r="J388" s="28">
        <v>45174</v>
      </c>
      <c r="K388" s="8" t="s">
        <v>330</v>
      </c>
      <c r="L388" s="66">
        <v>1381.2</v>
      </c>
    </row>
    <row r="389" spans="1:12" x14ac:dyDescent="0.25">
      <c r="A389" s="222" t="s">
        <v>65</v>
      </c>
      <c r="B389" s="26"/>
      <c r="C389" s="27"/>
      <c r="D389" s="8"/>
      <c r="E389" s="8"/>
      <c r="F389" s="29"/>
      <c r="G389" s="26"/>
      <c r="H389" s="27"/>
      <c r="I389" s="27"/>
      <c r="J389" s="8"/>
      <c r="K389" s="8"/>
      <c r="L389" s="30"/>
    </row>
    <row r="390" spans="1:12" x14ac:dyDescent="0.25">
      <c r="A390" s="222"/>
      <c r="B390" s="26"/>
      <c r="C390" s="27"/>
      <c r="D390" s="8"/>
      <c r="E390" s="8"/>
      <c r="F390" s="29"/>
      <c r="G390" s="26"/>
      <c r="H390" s="27"/>
      <c r="I390" s="27"/>
      <c r="J390" s="8"/>
      <c r="K390" s="8"/>
      <c r="L390" s="30"/>
    </row>
    <row r="391" spans="1:12" x14ac:dyDescent="0.25">
      <c r="A391" s="222"/>
      <c r="B391" s="49">
        <v>3409.56</v>
      </c>
      <c r="C391" s="27">
        <v>106.65140197440037</v>
      </c>
      <c r="D391" s="28">
        <v>44890</v>
      </c>
      <c r="E391" s="23" t="s">
        <v>66</v>
      </c>
      <c r="F391" s="51">
        <v>438.77920940894688</v>
      </c>
      <c r="G391" s="49">
        <v>3409.56</v>
      </c>
      <c r="H391" s="50">
        <v>3547.2</v>
      </c>
      <c r="I391" s="27">
        <f t="shared" ref="I391" si="22">H391/B391*100</f>
        <v>104.0368845246894</v>
      </c>
      <c r="J391" s="28">
        <v>45195</v>
      </c>
      <c r="K391" s="23" t="s">
        <v>67</v>
      </c>
      <c r="L391" s="52">
        <v>438.77920940894688</v>
      </c>
    </row>
    <row r="392" spans="1:12" x14ac:dyDescent="0.25">
      <c r="A392" s="47"/>
      <c r="B392" s="49"/>
      <c r="C392" s="27"/>
      <c r="D392" s="8"/>
      <c r="E392" s="8"/>
      <c r="F392" s="51"/>
      <c r="G392" s="49"/>
      <c r="H392" s="50"/>
      <c r="I392" s="27"/>
      <c r="J392" s="8"/>
      <c r="K392" s="8"/>
      <c r="L392" s="52"/>
    </row>
    <row r="393" spans="1:12" x14ac:dyDescent="0.25">
      <c r="A393" s="34" t="s">
        <v>331</v>
      </c>
      <c r="B393" s="49"/>
      <c r="C393" s="27"/>
      <c r="D393" s="8"/>
      <c r="E393" s="8"/>
      <c r="F393" s="51"/>
      <c r="G393" s="49"/>
      <c r="H393" s="50"/>
      <c r="I393" s="27"/>
      <c r="J393" s="8"/>
      <c r="K393" s="8"/>
      <c r="L393" s="52"/>
    </row>
    <row r="394" spans="1:12" x14ac:dyDescent="0.25">
      <c r="A394" s="48"/>
      <c r="B394" s="49">
        <v>8155.08</v>
      </c>
      <c r="C394" s="27">
        <v>102.98222484884303</v>
      </c>
      <c r="D394" s="28">
        <v>44890</v>
      </c>
      <c r="E394" s="8" t="s">
        <v>332</v>
      </c>
      <c r="F394" s="51">
        <v>170.72666666666666</v>
      </c>
      <c r="G394" s="49">
        <f>B394</f>
        <v>8155.08</v>
      </c>
      <c r="H394" s="50">
        <v>9051.24</v>
      </c>
      <c r="I394" s="27">
        <f t="shared" ref="I394" si="23">H394/B394*100</f>
        <v>110.98897864889123</v>
      </c>
      <c r="J394" s="28">
        <v>45238</v>
      </c>
      <c r="K394" s="8" t="s">
        <v>333</v>
      </c>
      <c r="L394" s="52">
        <v>170.7</v>
      </c>
    </row>
    <row r="395" spans="1:12" x14ac:dyDescent="0.25">
      <c r="A395" s="222" t="s">
        <v>334</v>
      </c>
      <c r="B395" s="26"/>
      <c r="C395" s="27"/>
      <c r="D395" s="8"/>
      <c r="E395" s="23"/>
      <c r="F395" s="29"/>
      <c r="G395" s="26"/>
      <c r="H395" s="27"/>
      <c r="I395" s="27"/>
      <c r="J395" s="8"/>
      <c r="K395" s="23"/>
      <c r="L395" s="30"/>
    </row>
    <row r="396" spans="1:12" x14ac:dyDescent="0.25">
      <c r="A396" s="222"/>
      <c r="B396" s="26"/>
      <c r="C396" s="27"/>
      <c r="D396" s="8"/>
      <c r="E396" s="23"/>
      <c r="F396" s="29"/>
      <c r="G396" s="26"/>
      <c r="H396" s="27"/>
      <c r="I396" s="27"/>
      <c r="J396" s="8"/>
      <c r="K396" s="23"/>
      <c r="L396" s="30"/>
    </row>
    <row r="397" spans="1:12" x14ac:dyDescent="0.25">
      <c r="A397" s="222"/>
      <c r="B397" s="26">
        <v>5820.12</v>
      </c>
      <c r="C397" s="27">
        <v>94.268221574344025</v>
      </c>
      <c r="D397" s="28">
        <v>44890</v>
      </c>
      <c r="E397" s="8" t="s">
        <v>335</v>
      </c>
      <c r="F397" s="29">
        <v>2873.4</v>
      </c>
      <c r="G397" s="26">
        <v>5354.88</v>
      </c>
      <c r="H397" s="27">
        <v>5354.88</v>
      </c>
      <c r="I397" s="27">
        <f t="shared" ref="I397" si="24">H397/B397*100</f>
        <v>92.006350384528162</v>
      </c>
      <c r="J397" s="28">
        <v>45259</v>
      </c>
      <c r="K397" s="8" t="s">
        <v>336</v>
      </c>
      <c r="L397" s="30">
        <v>2931.7</v>
      </c>
    </row>
    <row r="398" spans="1:12" x14ac:dyDescent="0.25">
      <c r="A398" s="222" t="s">
        <v>337</v>
      </c>
      <c r="B398" s="26"/>
      <c r="C398" s="27"/>
      <c r="D398" s="8"/>
      <c r="E398" s="23"/>
      <c r="F398" s="29"/>
      <c r="G398" s="26"/>
      <c r="H398" s="27"/>
      <c r="I398" s="27"/>
      <c r="J398" s="8"/>
      <c r="K398" s="23"/>
      <c r="L398" s="30"/>
    </row>
    <row r="399" spans="1:12" x14ac:dyDescent="0.25">
      <c r="A399" s="222"/>
      <c r="B399" s="26"/>
      <c r="C399" s="27"/>
      <c r="D399" s="8"/>
      <c r="E399" s="23"/>
      <c r="F399" s="29"/>
      <c r="G399" s="26"/>
      <c r="H399" s="27"/>
      <c r="I399" s="27"/>
      <c r="J399" s="8"/>
      <c r="K399" s="23"/>
      <c r="L399" s="30"/>
    </row>
    <row r="400" spans="1:12" x14ac:dyDescent="0.25">
      <c r="A400" s="222"/>
      <c r="B400" s="26">
        <v>2801.6</v>
      </c>
      <c r="C400" s="27">
        <v>104.35041716328961</v>
      </c>
      <c r="D400" s="28">
        <v>44890</v>
      </c>
      <c r="E400" s="23" t="s">
        <v>338</v>
      </c>
      <c r="F400" s="29">
        <v>193.45599999999996</v>
      </c>
      <c r="G400" s="26">
        <v>2506.6</v>
      </c>
      <c r="H400" s="27">
        <v>2506.6</v>
      </c>
      <c r="I400" s="27">
        <f t="shared" ref="I400" si="25">H400/B400*100</f>
        <v>89.470302684180467</v>
      </c>
      <c r="J400" s="28">
        <v>45174</v>
      </c>
      <c r="K400" s="23" t="s">
        <v>339</v>
      </c>
      <c r="L400" s="30">
        <v>193.5</v>
      </c>
    </row>
    <row r="401" spans="1:12" x14ac:dyDescent="0.25">
      <c r="A401" s="222" t="s">
        <v>340</v>
      </c>
      <c r="B401" s="26"/>
      <c r="C401" s="27"/>
      <c r="D401" s="8"/>
      <c r="E401" s="8"/>
      <c r="F401" s="29"/>
      <c r="G401" s="26"/>
      <c r="H401" s="27"/>
      <c r="I401" s="27"/>
      <c r="J401" s="8"/>
      <c r="K401" s="8"/>
      <c r="L401" s="30"/>
    </row>
    <row r="402" spans="1:12" x14ac:dyDescent="0.25">
      <c r="A402" s="222"/>
      <c r="B402" s="26"/>
      <c r="C402" s="27"/>
      <c r="D402" s="8"/>
      <c r="E402" s="8"/>
      <c r="F402" s="29"/>
      <c r="G402" s="26"/>
      <c r="H402" s="27"/>
      <c r="I402" s="27"/>
      <c r="J402" s="8"/>
      <c r="K402" s="8"/>
      <c r="L402" s="30"/>
    </row>
    <row r="403" spans="1:12" x14ac:dyDescent="0.25">
      <c r="A403" s="222"/>
      <c r="B403" s="26">
        <v>2415.3000000000002</v>
      </c>
      <c r="C403" s="27">
        <v>112.9172510518934</v>
      </c>
      <c r="D403" s="28">
        <v>44890</v>
      </c>
      <c r="E403" s="8" t="s">
        <v>341</v>
      </c>
      <c r="F403" s="29">
        <v>265</v>
      </c>
      <c r="G403" s="26">
        <v>2411.3000000000002</v>
      </c>
      <c r="H403" s="27">
        <v>2411.3000000000002</v>
      </c>
      <c r="I403" s="27">
        <f t="shared" ref="I403" si="26">H403/B403*100</f>
        <v>99.834389102802973</v>
      </c>
      <c r="J403" s="28">
        <v>45181</v>
      </c>
      <c r="K403" s="8" t="s">
        <v>342</v>
      </c>
      <c r="L403" s="30">
        <v>249.2</v>
      </c>
    </row>
    <row r="404" spans="1:12" x14ac:dyDescent="0.25">
      <c r="A404" s="249" t="s">
        <v>343</v>
      </c>
      <c r="B404" s="26"/>
      <c r="C404" s="27"/>
      <c r="D404" s="8"/>
      <c r="E404" s="8"/>
      <c r="F404" s="29"/>
      <c r="G404" s="26"/>
      <c r="H404" s="27"/>
      <c r="I404" s="27"/>
      <c r="J404" s="8"/>
      <c r="K404" s="8"/>
      <c r="L404" s="30"/>
    </row>
    <row r="405" spans="1:12" x14ac:dyDescent="0.25">
      <c r="A405" s="250"/>
      <c r="B405" s="26"/>
      <c r="C405" s="27"/>
      <c r="D405" s="8"/>
      <c r="E405" s="8"/>
      <c r="F405" s="29"/>
      <c r="G405" s="26"/>
      <c r="H405" s="27"/>
      <c r="I405" s="27"/>
      <c r="J405" s="8"/>
      <c r="K405" s="8"/>
      <c r="L405" s="30"/>
    </row>
    <row r="406" spans="1:12" x14ac:dyDescent="0.25">
      <c r="A406" s="124"/>
      <c r="B406" s="95">
        <v>8983.5120000000006</v>
      </c>
      <c r="C406" s="27">
        <v>111.19418946617949</v>
      </c>
      <c r="D406" s="28">
        <v>44881</v>
      </c>
      <c r="E406" s="8" t="s">
        <v>344</v>
      </c>
      <c r="F406" s="96">
        <v>261</v>
      </c>
      <c r="G406" s="95">
        <v>8983.5120000000006</v>
      </c>
      <c r="H406" s="97">
        <v>9852.1080000000002</v>
      </c>
      <c r="I406" s="27">
        <f t="shared" ref="I406" si="27">H406/B406*100</f>
        <v>109.66877987139105</v>
      </c>
      <c r="J406" s="28">
        <v>45252</v>
      </c>
      <c r="K406" s="8" t="s">
        <v>345</v>
      </c>
      <c r="L406" s="98">
        <v>261</v>
      </c>
    </row>
    <row r="407" spans="1:12" x14ac:dyDescent="0.25">
      <c r="A407" s="222" t="s">
        <v>166</v>
      </c>
      <c r="B407" s="26"/>
      <c r="C407" s="27"/>
      <c r="D407" s="8"/>
      <c r="E407" s="8"/>
      <c r="F407" s="29"/>
      <c r="G407" s="26"/>
      <c r="H407" s="27"/>
      <c r="I407" s="27"/>
      <c r="J407" s="8"/>
      <c r="K407" s="8"/>
      <c r="L407" s="30"/>
    </row>
    <row r="408" spans="1:12" x14ac:dyDescent="0.25">
      <c r="A408" s="222"/>
      <c r="B408" s="26"/>
      <c r="C408" s="27"/>
      <c r="D408" s="8"/>
      <c r="E408" s="8"/>
      <c r="F408" s="29"/>
      <c r="G408" s="26"/>
      <c r="H408" s="27"/>
      <c r="I408" s="27"/>
      <c r="J408" s="8"/>
      <c r="K408" s="8"/>
      <c r="L408" s="30"/>
    </row>
    <row r="409" spans="1:12" x14ac:dyDescent="0.25">
      <c r="A409" s="222"/>
      <c r="B409" s="49">
        <v>5802.24</v>
      </c>
      <c r="C409" s="27">
        <v>104.15302429777702</v>
      </c>
      <c r="D409" s="28">
        <v>44883</v>
      </c>
      <c r="E409" s="8" t="s">
        <v>167</v>
      </c>
      <c r="F409" s="29">
        <v>29193.809736036565</v>
      </c>
      <c r="G409" s="26">
        <v>5802.24</v>
      </c>
      <c r="H409" s="77">
        <v>6410.81</v>
      </c>
      <c r="I409" s="27">
        <f t="shared" ref="I409" si="28">H409/B409*100</f>
        <v>110.48853546216635</v>
      </c>
      <c r="J409" s="28">
        <v>45238</v>
      </c>
      <c r="K409" s="8" t="s">
        <v>168</v>
      </c>
      <c r="L409" s="30">
        <v>29865.908438004306</v>
      </c>
    </row>
    <row r="410" spans="1:12" ht="40.5" customHeight="1" x14ac:dyDescent="0.25">
      <c r="A410" s="15" t="s">
        <v>346</v>
      </c>
      <c r="B410" s="39"/>
      <c r="C410" s="17"/>
      <c r="D410" s="18"/>
      <c r="E410" s="18"/>
      <c r="F410" s="53"/>
      <c r="G410" s="39"/>
      <c r="H410" s="40"/>
      <c r="I410" s="17"/>
      <c r="J410" s="18"/>
      <c r="K410" s="18"/>
      <c r="L410" s="54"/>
    </row>
    <row r="411" spans="1:12" x14ac:dyDescent="0.25">
      <c r="A411" s="223" t="s">
        <v>347</v>
      </c>
      <c r="B411" s="26"/>
      <c r="C411" s="42"/>
      <c r="D411" s="8"/>
      <c r="E411" s="8"/>
      <c r="F411" s="29"/>
      <c r="G411" s="26"/>
      <c r="H411" s="27"/>
      <c r="I411" s="42"/>
      <c r="J411" s="8"/>
      <c r="K411" s="8"/>
      <c r="L411" s="30"/>
    </row>
    <row r="412" spans="1:12" x14ac:dyDescent="0.25">
      <c r="A412" s="236"/>
      <c r="B412" s="26"/>
      <c r="C412" s="42"/>
      <c r="D412" s="28"/>
      <c r="E412" s="83"/>
      <c r="F412" s="29"/>
      <c r="G412" s="26"/>
      <c r="H412" s="27"/>
      <c r="I412" s="42"/>
      <c r="J412" s="28"/>
      <c r="K412" s="83"/>
      <c r="L412" s="30"/>
    </row>
    <row r="413" spans="1:12" x14ac:dyDescent="0.25">
      <c r="A413" s="237"/>
      <c r="B413" s="41">
        <v>4316.5</v>
      </c>
      <c r="C413" s="42">
        <v>103.36446360153258</v>
      </c>
      <c r="D413" s="28">
        <v>44516</v>
      </c>
      <c r="E413" s="83" t="s">
        <v>348</v>
      </c>
      <c r="F413" s="43">
        <v>565.6</v>
      </c>
      <c r="G413" s="41">
        <v>4316.5</v>
      </c>
      <c r="H413" s="42">
        <v>4373.3999999999996</v>
      </c>
      <c r="I413" s="42">
        <f>H413/B413*100</f>
        <v>101.31819761380747</v>
      </c>
      <c r="J413" s="28">
        <v>45202</v>
      </c>
      <c r="K413" s="83" t="s">
        <v>349</v>
      </c>
      <c r="L413" s="44">
        <v>565.6</v>
      </c>
    </row>
    <row r="414" spans="1:12" x14ac:dyDescent="0.25">
      <c r="A414" s="15" t="s">
        <v>350</v>
      </c>
      <c r="B414" s="39"/>
      <c r="C414" s="40"/>
      <c r="D414" s="18"/>
      <c r="E414" s="18"/>
      <c r="F414" s="53"/>
      <c r="G414" s="39"/>
      <c r="H414" s="40"/>
      <c r="I414" s="40"/>
      <c r="J414" s="18"/>
      <c r="K414" s="18"/>
      <c r="L414" s="54"/>
    </row>
    <row r="415" spans="1:12" x14ac:dyDescent="0.25">
      <c r="A415" s="222" t="s">
        <v>85</v>
      </c>
      <c r="B415" s="26"/>
      <c r="C415" s="27"/>
      <c r="D415" s="8"/>
      <c r="E415" s="8"/>
      <c r="F415" s="29"/>
      <c r="G415" s="26"/>
      <c r="H415" s="27"/>
      <c r="I415" s="27"/>
      <c r="J415" s="8"/>
      <c r="K415" s="8"/>
      <c r="L415" s="30"/>
    </row>
    <row r="416" spans="1:12" x14ac:dyDescent="0.25">
      <c r="A416" s="222"/>
      <c r="B416" s="49"/>
      <c r="C416" s="27"/>
      <c r="D416" s="8"/>
      <c r="E416" s="8"/>
      <c r="F416" s="51"/>
      <c r="G416" s="49"/>
      <c r="H416" s="50"/>
      <c r="I416" s="27"/>
      <c r="J416" s="8"/>
      <c r="K416" s="8"/>
      <c r="L416" s="52"/>
    </row>
    <row r="417" spans="1:12" x14ac:dyDescent="0.25">
      <c r="A417" s="222"/>
      <c r="B417" s="41">
        <v>4206</v>
      </c>
      <c r="C417" s="42">
        <v>106.78812991286335</v>
      </c>
      <c r="D417" s="28">
        <v>44888</v>
      </c>
      <c r="E417" s="67" t="s">
        <v>86</v>
      </c>
      <c r="F417" s="43">
        <v>5841.5343333333331</v>
      </c>
      <c r="G417" s="41">
        <v>4206</v>
      </c>
      <c r="H417" s="42">
        <v>4834.8</v>
      </c>
      <c r="I417" s="42">
        <f t="shared" ref="I417" si="29">H417/B417*100</f>
        <v>114.95007132667618</v>
      </c>
      <c r="J417" s="28">
        <v>45230</v>
      </c>
      <c r="K417" s="67" t="s">
        <v>87</v>
      </c>
      <c r="L417" s="44">
        <v>5841.5343333333331</v>
      </c>
    </row>
    <row r="418" spans="1:12" x14ac:dyDescent="0.25">
      <c r="A418" s="15" t="s">
        <v>351</v>
      </c>
      <c r="B418" s="39"/>
      <c r="C418" s="17"/>
      <c r="D418" s="18"/>
      <c r="E418" s="18"/>
      <c r="F418" s="53"/>
      <c r="G418" s="39"/>
      <c r="H418" s="40"/>
      <c r="I418" s="17"/>
      <c r="J418" s="18"/>
      <c r="K418" s="18"/>
      <c r="L418" s="54"/>
    </row>
    <row r="419" spans="1:12" x14ac:dyDescent="0.25">
      <c r="A419" s="222" t="s">
        <v>352</v>
      </c>
      <c r="B419" s="26"/>
      <c r="C419" s="42"/>
      <c r="D419" s="8"/>
      <c r="E419" s="8"/>
      <c r="F419" s="29"/>
      <c r="G419" s="26"/>
      <c r="H419" s="27"/>
      <c r="I419" s="42"/>
      <c r="J419" s="8"/>
      <c r="K419" s="8"/>
      <c r="L419" s="30"/>
    </row>
    <row r="420" spans="1:12" x14ac:dyDescent="0.25">
      <c r="A420" s="227"/>
      <c r="B420" s="26"/>
      <c r="C420" s="42"/>
      <c r="D420" s="8"/>
      <c r="E420" s="8"/>
      <c r="F420" s="29"/>
      <c r="G420" s="26"/>
      <c r="H420" s="27"/>
      <c r="I420" s="42"/>
      <c r="J420" s="8"/>
      <c r="K420" s="8"/>
      <c r="L420" s="30"/>
    </row>
    <row r="421" spans="1:12" x14ac:dyDescent="0.25">
      <c r="A421" s="227"/>
      <c r="B421" s="41">
        <v>6971.6</v>
      </c>
      <c r="C421" s="42">
        <v>103.86305737228669</v>
      </c>
      <c r="D421" s="28">
        <v>44883</v>
      </c>
      <c r="E421" s="23" t="s">
        <v>353</v>
      </c>
      <c r="F421" s="43">
        <v>449.63333333333338</v>
      </c>
      <c r="G421" s="41">
        <v>6714.4</v>
      </c>
      <c r="H421" s="42">
        <v>6714.35</v>
      </c>
      <c r="I421" s="42">
        <f t="shared" ref="I421" si="30">H421/B421*100</f>
        <v>96.310029261575536</v>
      </c>
      <c r="J421" s="28">
        <v>45216</v>
      </c>
      <c r="K421" s="23" t="s">
        <v>354</v>
      </c>
      <c r="L421" s="44">
        <v>439.904</v>
      </c>
    </row>
    <row r="422" spans="1:12" ht="21" customHeight="1" x14ac:dyDescent="0.25">
      <c r="A422" s="15" t="s">
        <v>355</v>
      </c>
      <c r="B422" s="16"/>
      <c r="C422" s="17"/>
      <c r="D422" s="38"/>
      <c r="E422" s="38"/>
      <c r="F422" s="19"/>
      <c r="G422" s="16"/>
      <c r="H422" s="17"/>
      <c r="I422" s="17"/>
      <c r="J422" s="38"/>
      <c r="K422" s="38"/>
      <c r="L422" s="20"/>
    </row>
    <row r="423" spans="1:12" x14ac:dyDescent="0.25">
      <c r="A423" s="222" t="s">
        <v>356</v>
      </c>
      <c r="B423" s="41"/>
      <c r="C423" s="42"/>
      <c r="D423" s="125"/>
      <c r="E423" s="125"/>
      <c r="F423" s="43"/>
      <c r="G423" s="41"/>
      <c r="H423" s="42"/>
      <c r="I423" s="42"/>
      <c r="J423" s="125"/>
      <c r="K423" s="125"/>
      <c r="L423" s="44"/>
    </row>
    <row r="424" spans="1:12" x14ac:dyDescent="0.25">
      <c r="A424" s="222"/>
      <c r="B424" s="41"/>
      <c r="C424" s="42"/>
      <c r="D424" s="125"/>
      <c r="E424" s="125"/>
      <c r="F424" s="43"/>
      <c r="G424" s="41"/>
      <c r="H424" s="42"/>
      <c r="I424" s="42"/>
      <c r="J424" s="125"/>
      <c r="K424" s="125"/>
      <c r="L424" s="44"/>
    </row>
    <row r="425" spans="1:12" x14ac:dyDescent="0.25">
      <c r="A425" s="222"/>
      <c r="B425" s="41">
        <v>3614.5</v>
      </c>
      <c r="C425" s="42">
        <v>103.13587855960738</v>
      </c>
      <c r="D425" s="28">
        <v>44881</v>
      </c>
      <c r="E425" s="28" t="s">
        <v>357</v>
      </c>
      <c r="F425" s="43">
        <v>670</v>
      </c>
      <c r="G425" s="41">
        <v>3614.5</v>
      </c>
      <c r="H425" s="42">
        <v>3969.7</v>
      </c>
      <c r="I425" s="42">
        <f t="shared" ref="I425" si="31">H425/B425*100</f>
        <v>109.8270853506709</v>
      </c>
      <c r="J425" s="28">
        <v>45216</v>
      </c>
      <c r="K425" s="28" t="s">
        <v>358</v>
      </c>
      <c r="L425" s="44">
        <v>670</v>
      </c>
    </row>
    <row r="426" spans="1:12" x14ac:dyDescent="0.25">
      <c r="A426" s="15" t="s">
        <v>359</v>
      </c>
      <c r="B426" s="16"/>
      <c r="C426" s="17"/>
      <c r="D426" s="38"/>
      <c r="E426" s="38"/>
      <c r="F426" s="19"/>
      <c r="G426" s="16"/>
      <c r="H426" s="17"/>
      <c r="I426" s="17"/>
      <c r="J426" s="38"/>
      <c r="K426" s="38"/>
      <c r="L426" s="20"/>
    </row>
    <row r="427" spans="1:12" x14ac:dyDescent="0.25">
      <c r="A427" s="47"/>
      <c r="B427" s="126"/>
      <c r="C427" s="27"/>
      <c r="D427" s="127"/>
      <c r="E427" s="128"/>
      <c r="F427" s="129"/>
      <c r="G427" s="126"/>
      <c r="H427" s="130"/>
      <c r="I427" s="27"/>
      <c r="J427" s="127"/>
      <c r="K427" s="128"/>
      <c r="L427" s="131"/>
    </row>
    <row r="428" spans="1:12" x14ac:dyDescent="0.25">
      <c r="A428" s="34" t="s">
        <v>360</v>
      </c>
      <c r="B428" s="126"/>
      <c r="C428" s="27"/>
      <c r="D428" s="127"/>
      <c r="E428" s="128"/>
      <c r="F428" s="129"/>
      <c r="G428" s="126"/>
      <c r="H428" s="130"/>
      <c r="I428" s="27"/>
      <c r="J428" s="127"/>
      <c r="K428" s="128"/>
      <c r="L428" s="131"/>
    </row>
    <row r="429" spans="1:12" x14ac:dyDescent="0.25">
      <c r="A429" s="35"/>
      <c r="B429" s="132">
        <v>4301.6000000000004</v>
      </c>
      <c r="C429" s="42">
        <v>102.41904761904763</v>
      </c>
      <c r="D429" s="84">
        <v>44881</v>
      </c>
      <c r="E429" s="133" t="s">
        <v>361</v>
      </c>
      <c r="F429" s="134">
        <v>1061.3</v>
      </c>
      <c r="G429" s="132">
        <v>4301.6000000000004</v>
      </c>
      <c r="H429" s="135">
        <v>4350.5</v>
      </c>
      <c r="I429" s="42">
        <f t="shared" ref="I429" si="32">H429/B429*100</f>
        <v>101.13678631206993</v>
      </c>
      <c r="J429" s="84">
        <v>45202</v>
      </c>
      <c r="K429" s="133" t="s">
        <v>349</v>
      </c>
      <c r="L429" s="136">
        <v>1061.3400000000001</v>
      </c>
    </row>
    <row r="430" spans="1:12" x14ac:dyDescent="0.25">
      <c r="A430" s="15" t="s">
        <v>362</v>
      </c>
      <c r="B430" s="16"/>
      <c r="C430" s="17"/>
      <c r="D430" s="38"/>
      <c r="E430" s="38"/>
      <c r="F430" s="19"/>
      <c r="G430" s="16"/>
      <c r="H430" s="17"/>
      <c r="I430" s="17"/>
      <c r="J430" s="38"/>
      <c r="K430" s="38"/>
      <c r="L430" s="20"/>
    </row>
    <row r="431" spans="1:12" x14ac:dyDescent="0.25">
      <c r="A431" s="222" t="s">
        <v>363</v>
      </c>
      <c r="B431" s="41"/>
      <c r="C431" s="42"/>
      <c r="D431" s="125"/>
      <c r="E431" s="125"/>
      <c r="F431" s="43"/>
      <c r="G431" s="41"/>
      <c r="H431" s="42"/>
      <c r="I431" s="42"/>
      <c r="J431" s="125"/>
      <c r="K431" s="125"/>
      <c r="L431" s="44"/>
    </row>
    <row r="432" spans="1:12" x14ac:dyDescent="0.25">
      <c r="A432" s="222"/>
      <c r="B432" s="41"/>
      <c r="C432" s="42"/>
      <c r="D432" s="125"/>
      <c r="E432" s="125"/>
      <c r="F432" s="43"/>
      <c r="G432" s="41"/>
      <c r="H432" s="42"/>
      <c r="I432" s="42"/>
      <c r="J432" s="125"/>
      <c r="K432" s="125"/>
      <c r="L432" s="44"/>
    </row>
    <row r="433" spans="1:12" x14ac:dyDescent="0.25">
      <c r="A433" s="222"/>
      <c r="B433" s="41">
        <v>5268.6</v>
      </c>
      <c r="C433" s="42">
        <v>114.9245266556147</v>
      </c>
      <c r="D433" s="28">
        <v>44883</v>
      </c>
      <c r="E433" s="8" t="s">
        <v>364</v>
      </c>
      <c r="F433" s="43">
        <v>1060.5</v>
      </c>
      <c r="G433" s="41">
        <v>5268.6</v>
      </c>
      <c r="H433" s="42">
        <v>5356</v>
      </c>
      <c r="I433" s="42">
        <f t="shared" ref="I433" si="33">H433/B433*100</f>
        <v>101.65888471320655</v>
      </c>
      <c r="J433" s="28">
        <v>45216</v>
      </c>
      <c r="K433" s="8" t="s">
        <v>365</v>
      </c>
      <c r="L433" s="44">
        <v>876</v>
      </c>
    </row>
    <row r="434" spans="1:12" ht="32.25" customHeight="1" x14ac:dyDescent="0.25">
      <c r="A434" s="15" t="s">
        <v>366</v>
      </c>
      <c r="B434" s="39"/>
      <c r="C434" s="17"/>
      <c r="D434" s="18"/>
      <c r="E434" s="18"/>
      <c r="F434" s="53"/>
      <c r="G434" s="39"/>
      <c r="H434" s="40"/>
      <c r="I434" s="17"/>
      <c r="J434" s="18"/>
      <c r="K434" s="18"/>
      <c r="L434" s="54"/>
    </row>
    <row r="435" spans="1:12" x14ac:dyDescent="0.25">
      <c r="A435" s="222" t="s">
        <v>367</v>
      </c>
      <c r="B435" s="26"/>
      <c r="C435" s="42"/>
      <c r="D435" s="8"/>
      <c r="E435" s="8"/>
      <c r="F435" s="29"/>
      <c r="G435" s="26"/>
      <c r="H435" s="27"/>
      <c r="I435" s="42"/>
      <c r="J435" s="8"/>
      <c r="K435" s="8"/>
      <c r="L435" s="30"/>
    </row>
    <row r="436" spans="1:12" x14ac:dyDescent="0.25">
      <c r="A436" s="222"/>
      <c r="B436" s="26"/>
      <c r="C436" s="42"/>
      <c r="D436" s="8"/>
      <c r="E436" s="8"/>
      <c r="F436" s="29"/>
      <c r="G436" s="26"/>
      <c r="H436" s="27"/>
      <c r="I436" s="42"/>
      <c r="J436" s="8"/>
      <c r="K436" s="8"/>
      <c r="L436" s="30"/>
    </row>
    <row r="437" spans="1:12" ht="22.5" customHeight="1" x14ac:dyDescent="0.25">
      <c r="A437" s="222"/>
      <c r="B437" s="41">
        <v>3690.9</v>
      </c>
      <c r="C437" s="42">
        <v>103.1611604896864</v>
      </c>
      <c r="D437" s="28">
        <v>44881</v>
      </c>
      <c r="E437" s="8" t="s">
        <v>361</v>
      </c>
      <c r="F437" s="43">
        <v>934.88</v>
      </c>
      <c r="G437" s="41">
        <v>3690.9</v>
      </c>
      <c r="H437" s="42">
        <v>4008.6</v>
      </c>
      <c r="I437" s="42">
        <f t="shared" ref="I437" si="34">H437/B437*100</f>
        <v>108.6076566691051</v>
      </c>
      <c r="J437" s="28">
        <v>45202</v>
      </c>
      <c r="K437" s="8" t="s">
        <v>368</v>
      </c>
      <c r="L437" s="44">
        <v>934.90499999999997</v>
      </c>
    </row>
    <row r="438" spans="1:12" x14ac:dyDescent="0.25">
      <c r="A438" s="15" t="s">
        <v>369</v>
      </c>
      <c r="B438" s="16"/>
      <c r="C438" s="17"/>
      <c r="D438" s="38"/>
      <c r="E438" s="38"/>
      <c r="F438" s="19"/>
      <c r="G438" s="16"/>
      <c r="H438" s="17"/>
      <c r="I438" s="17"/>
      <c r="J438" s="38"/>
      <c r="K438" s="38"/>
      <c r="L438" s="20"/>
    </row>
    <row r="439" spans="1:12" x14ac:dyDescent="0.25">
      <c r="A439" s="222" t="s">
        <v>352</v>
      </c>
      <c r="B439" s="41"/>
      <c r="C439" s="42"/>
      <c r="D439" s="125"/>
      <c r="E439" s="125"/>
      <c r="F439" s="43"/>
      <c r="G439" s="41"/>
      <c r="H439" s="42"/>
      <c r="I439" s="42"/>
      <c r="J439" s="125"/>
      <c r="K439" s="125"/>
      <c r="L439" s="44"/>
    </row>
    <row r="440" spans="1:12" x14ac:dyDescent="0.25">
      <c r="A440" s="222"/>
      <c r="B440" s="41"/>
      <c r="C440" s="42"/>
      <c r="D440" s="125"/>
      <c r="E440" s="125"/>
      <c r="F440" s="43"/>
      <c r="G440" s="41"/>
      <c r="H440" s="42"/>
      <c r="I440" s="42"/>
      <c r="J440" s="125"/>
      <c r="K440" s="125"/>
      <c r="L440" s="44"/>
    </row>
    <row r="441" spans="1:12" x14ac:dyDescent="0.25">
      <c r="A441" s="222"/>
      <c r="B441" s="41">
        <v>4716.8999999999996</v>
      </c>
      <c r="C441" s="42">
        <v>97.909747592162049</v>
      </c>
      <c r="D441" s="67">
        <v>44883</v>
      </c>
      <c r="E441" s="23" t="s">
        <v>353</v>
      </c>
      <c r="F441" s="43">
        <v>1102.0999999999999</v>
      </c>
      <c r="G441" s="41">
        <v>4181.5</v>
      </c>
      <c r="H441" s="42">
        <v>4181.54</v>
      </c>
      <c r="I441" s="42">
        <f t="shared" ref="I441" si="35">H441/B441*100</f>
        <v>88.650172782971865</v>
      </c>
      <c r="J441" s="67">
        <v>45216</v>
      </c>
      <c r="K441" s="23" t="s">
        <v>370</v>
      </c>
      <c r="L441" s="44">
        <v>1124.1899999999998</v>
      </c>
    </row>
    <row r="442" spans="1:12" x14ac:dyDescent="0.25">
      <c r="A442" s="15" t="s">
        <v>371</v>
      </c>
      <c r="B442" s="16"/>
      <c r="C442" s="17"/>
      <c r="D442" s="38"/>
      <c r="E442" s="38"/>
      <c r="F442" s="19"/>
      <c r="G442" s="16"/>
      <c r="H442" s="17"/>
      <c r="I442" s="17"/>
      <c r="J442" s="38"/>
      <c r="K442" s="38"/>
      <c r="L442" s="20"/>
    </row>
    <row r="443" spans="1:12" x14ac:dyDescent="0.25">
      <c r="A443" s="223" t="s">
        <v>367</v>
      </c>
      <c r="B443" s="41"/>
      <c r="C443" s="27"/>
      <c r="D443" s="125"/>
      <c r="E443" s="125"/>
      <c r="F443" s="43"/>
      <c r="G443" s="41"/>
      <c r="H443" s="42"/>
      <c r="I443" s="27"/>
      <c r="J443" s="125"/>
      <c r="K443" s="125"/>
      <c r="L443" s="44"/>
    </row>
    <row r="444" spans="1:12" x14ac:dyDescent="0.25">
      <c r="A444" s="236"/>
      <c r="B444" s="41"/>
      <c r="C444" s="42"/>
      <c r="D444" s="125"/>
      <c r="E444" s="125"/>
      <c r="F444" s="43"/>
      <c r="G444" s="41"/>
      <c r="H444" s="42"/>
      <c r="I444" s="42"/>
      <c r="J444" s="125"/>
      <c r="K444" s="125"/>
      <c r="L444" s="44"/>
    </row>
    <row r="445" spans="1:12" x14ac:dyDescent="0.25">
      <c r="A445" s="237"/>
      <c r="B445" s="41">
        <v>5020.1000000000004</v>
      </c>
      <c r="C445" s="42">
        <v>87.597061543562106</v>
      </c>
      <c r="D445" s="28">
        <v>44881</v>
      </c>
      <c r="E445" s="83" t="s">
        <v>348</v>
      </c>
      <c r="F445" s="43">
        <v>108.9</v>
      </c>
      <c r="G445" s="41">
        <v>4808.5</v>
      </c>
      <c r="H445" s="42">
        <v>4808.45</v>
      </c>
      <c r="I445" s="42">
        <f t="shared" ref="I445" si="36">H445/B445*100</f>
        <v>95.783948526921776</v>
      </c>
      <c r="J445" s="84">
        <v>45202</v>
      </c>
      <c r="K445" s="133" t="s">
        <v>349</v>
      </c>
      <c r="L445" s="44">
        <v>108.88</v>
      </c>
    </row>
    <row r="446" spans="1:12" x14ac:dyDescent="0.25">
      <c r="A446" s="15" t="s">
        <v>372</v>
      </c>
      <c r="B446" s="16"/>
      <c r="C446" s="17"/>
      <c r="D446" s="38"/>
      <c r="E446" s="38"/>
      <c r="F446" s="19"/>
      <c r="G446" s="16"/>
      <c r="H446" s="17"/>
      <c r="I446" s="17"/>
      <c r="J446" s="38"/>
      <c r="K446" s="38"/>
      <c r="L446" s="20"/>
    </row>
    <row r="447" spans="1:12" x14ac:dyDescent="0.25">
      <c r="A447" s="222" t="s">
        <v>85</v>
      </c>
      <c r="B447" s="41"/>
      <c r="C447" s="42"/>
      <c r="D447" s="125"/>
      <c r="E447" s="125"/>
      <c r="F447" s="43"/>
      <c r="G447" s="41"/>
      <c r="H447" s="42"/>
      <c r="I447" s="42"/>
      <c r="J447" s="125"/>
      <c r="K447" s="125"/>
      <c r="L447" s="44"/>
    </row>
    <row r="448" spans="1:12" x14ac:dyDescent="0.25">
      <c r="A448" s="222"/>
      <c r="B448" s="41"/>
      <c r="C448" s="42"/>
      <c r="D448" s="125"/>
      <c r="E448" s="125"/>
      <c r="F448" s="43"/>
      <c r="G448" s="41"/>
      <c r="H448" s="42"/>
      <c r="I448" s="42"/>
      <c r="J448" s="125"/>
      <c r="K448" s="125"/>
      <c r="L448" s="44"/>
    </row>
    <row r="449" spans="1:12" x14ac:dyDescent="0.25">
      <c r="A449" s="222"/>
      <c r="B449" s="59">
        <v>3428.64</v>
      </c>
      <c r="C449" s="42">
        <v>108.77941064494023</v>
      </c>
      <c r="D449" s="28">
        <v>44888</v>
      </c>
      <c r="E449" s="28" t="s">
        <v>86</v>
      </c>
      <c r="F449" s="61">
        <v>9109.4069999999992</v>
      </c>
      <c r="G449" s="59">
        <v>3428.64</v>
      </c>
      <c r="H449" s="60">
        <v>3941.76</v>
      </c>
      <c r="I449" s="42">
        <f t="shared" ref="I449" si="37">H449/B449*100</f>
        <v>114.96570068598628</v>
      </c>
      <c r="J449" s="28">
        <v>45230</v>
      </c>
      <c r="K449" s="28" t="s">
        <v>87</v>
      </c>
      <c r="L449" s="62">
        <v>8703.0683333333345</v>
      </c>
    </row>
    <row r="450" spans="1:12" x14ac:dyDescent="0.25">
      <c r="A450" s="15" t="s">
        <v>373</v>
      </c>
      <c r="B450" s="39"/>
      <c r="C450" s="17"/>
      <c r="D450" s="18"/>
      <c r="E450" s="18"/>
      <c r="F450" s="53"/>
      <c r="G450" s="39"/>
      <c r="H450" s="40"/>
      <c r="I450" s="17"/>
      <c r="J450" s="18"/>
      <c r="K450" s="18"/>
      <c r="L450" s="54"/>
    </row>
    <row r="451" spans="1:12" x14ac:dyDescent="0.25">
      <c r="A451" s="222" t="s">
        <v>374</v>
      </c>
      <c r="B451" s="26"/>
      <c r="C451" s="42"/>
      <c r="D451" s="8"/>
      <c r="E451" s="8"/>
      <c r="F451" s="29"/>
      <c r="G451" s="26"/>
      <c r="H451" s="27"/>
      <c r="I451" s="42"/>
      <c r="J451" s="8"/>
      <c r="K451" s="8"/>
      <c r="L451" s="30"/>
    </row>
    <row r="452" spans="1:12" x14ac:dyDescent="0.25">
      <c r="A452" s="222"/>
      <c r="B452" s="26"/>
      <c r="C452" s="42"/>
      <c r="D452" s="8"/>
      <c r="E452" s="8"/>
      <c r="F452" s="29"/>
      <c r="G452" s="26"/>
      <c r="H452" s="27"/>
      <c r="I452" s="42"/>
      <c r="J452" s="8"/>
      <c r="K452" s="8"/>
      <c r="L452" s="30"/>
    </row>
    <row r="453" spans="1:12" x14ac:dyDescent="0.25">
      <c r="A453" s="222"/>
      <c r="B453" s="41">
        <v>6131.4</v>
      </c>
      <c r="C453" s="42">
        <v>106.10528501713216</v>
      </c>
      <c r="D453" s="28">
        <v>44890</v>
      </c>
      <c r="E453" s="8" t="s">
        <v>375</v>
      </c>
      <c r="F453" s="43">
        <v>3980.2</v>
      </c>
      <c r="G453" s="41">
        <v>6131.4</v>
      </c>
      <c r="H453" s="42">
        <v>10720.5</v>
      </c>
      <c r="I453" s="42">
        <f t="shared" ref="I453" si="38">H453/B453*100</f>
        <v>174.84587533026718</v>
      </c>
      <c r="J453" s="28">
        <v>45216</v>
      </c>
      <c r="K453" s="8" t="s">
        <v>376</v>
      </c>
      <c r="L453" s="44">
        <v>3697.9000000000005</v>
      </c>
    </row>
    <row r="454" spans="1:12" x14ac:dyDescent="0.25">
      <c r="A454" s="15" t="s">
        <v>377</v>
      </c>
      <c r="B454" s="16"/>
      <c r="C454" s="17"/>
      <c r="D454" s="18"/>
      <c r="E454" s="18"/>
      <c r="F454" s="19"/>
      <c r="G454" s="16"/>
      <c r="H454" s="17"/>
      <c r="I454" s="17"/>
      <c r="J454" s="18"/>
      <c r="K454" s="18"/>
      <c r="L454" s="20"/>
    </row>
    <row r="455" spans="1:12" x14ac:dyDescent="0.25">
      <c r="A455" s="222" t="s">
        <v>356</v>
      </c>
      <c r="B455" s="41"/>
      <c r="C455" s="42"/>
      <c r="D455" s="8"/>
      <c r="E455" s="8"/>
      <c r="F455" s="43"/>
      <c r="G455" s="41"/>
      <c r="H455" s="42"/>
      <c r="I455" s="42"/>
      <c r="J455" s="8"/>
      <c r="K455" s="8"/>
      <c r="L455" s="44"/>
    </row>
    <row r="456" spans="1:12" x14ac:dyDescent="0.25">
      <c r="A456" s="222"/>
      <c r="B456" s="41"/>
      <c r="C456" s="42"/>
      <c r="D456" s="8"/>
      <c r="E456" s="8"/>
      <c r="F456" s="43"/>
      <c r="G456" s="41"/>
      <c r="H456" s="42"/>
      <c r="I456" s="42"/>
      <c r="J456" s="8"/>
      <c r="K456" s="8"/>
      <c r="L456" s="44"/>
    </row>
    <row r="457" spans="1:12" x14ac:dyDescent="0.25">
      <c r="A457" s="222"/>
      <c r="B457" s="41">
        <v>3931.8</v>
      </c>
      <c r="C457" s="42">
        <v>101.39777181761916</v>
      </c>
      <c r="D457" s="28">
        <v>44881</v>
      </c>
      <c r="E457" s="8" t="s">
        <v>357</v>
      </c>
      <c r="F457" s="43">
        <v>750</v>
      </c>
      <c r="G457" s="41">
        <v>3931.8</v>
      </c>
      <c r="H457" s="42">
        <v>3988.3</v>
      </c>
      <c r="I457" s="42">
        <f t="shared" ref="I457" si="39">H457/B457*100</f>
        <v>101.43700086474388</v>
      </c>
      <c r="J457" s="28">
        <v>45216</v>
      </c>
      <c r="K457" s="8" t="s">
        <v>378</v>
      </c>
      <c r="L457" s="44">
        <v>813.33333333333337</v>
      </c>
    </row>
    <row r="458" spans="1:12" hidden="1" x14ac:dyDescent="0.25">
      <c r="A458" s="15" t="s">
        <v>379</v>
      </c>
      <c r="B458" s="16"/>
      <c r="C458" s="17"/>
      <c r="D458" s="38"/>
      <c r="E458" s="38"/>
      <c r="F458" s="19"/>
      <c r="G458" s="16"/>
      <c r="H458" s="17"/>
      <c r="I458" s="17"/>
      <c r="J458" s="38"/>
      <c r="K458" s="38"/>
      <c r="L458" s="20"/>
    </row>
    <row r="459" spans="1:12" hidden="1" x14ac:dyDescent="0.25">
      <c r="A459" s="246" t="s">
        <v>380</v>
      </c>
      <c r="B459" s="41"/>
      <c r="C459" s="42"/>
      <c r="D459" s="28"/>
      <c r="E459" s="8"/>
      <c r="F459" s="43"/>
      <c r="G459" s="41"/>
      <c r="H459" s="42"/>
      <c r="I459" s="42"/>
      <c r="J459" s="28"/>
      <c r="K459" s="8"/>
      <c r="L459" s="44"/>
    </row>
    <row r="460" spans="1:12" hidden="1" x14ac:dyDescent="0.25">
      <c r="A460" s="247"/>
      <c r="B460" s="41"/>
      <c r="C460" s="42"/>
      <c r="D460" s="28"/>
      <c r="E460" s="8"/>
      <c r="F460" s="43"/>
      <c r="G460" s="41"/>
      <c r="H460" s="42"/>
      <c r="I460" s="42"/>
      <c r="J460" s="28"/>
      <c r="K460" s="8"/>
      <c r="L460" s="44"/>
    </row>
    <row r="461" spans="1:12" hidden="1" x14ac:dyDescent="0.25">
      <c r="A461" s="248"/>
      <c r="B461" s="41">
        <v>6873.5</v>
      </c>
      <c r="C461" s="42">
        <v>103.4495733184835</v>
      </c>
      <c r="D461" s="28">
        <v>44881</v>
      </c>
      <c r="E461" s="8" t="s">
        <v>361</v>
      </c>
      <c r="F461" s="43">
        <v>0</v>
      </c>
      <c r="G461" s="41"/>
      <c r="H461" s="42"/>
      <c r="I461" s="42">
        <f t="shared" ref="I461" si="40">H461/B461*100</f>
        <v>0</v>
      </c>
      <c r="J461" s="28"/>
      <c r="K461" s="8"/>
      <c r="L461" s="44">
        <v>0</v>
      </c>
    </row>
    <row r="462" spans="1:12" x14ac:dyDescent="0.25">
      <c r="A462" s="15" t="s">
        <v>381</v>
      </c>
      <c r="B462" s="16"/>
      <c r="C462" s="17"/>
      <c r="D462" s="18"/>
      <c r="E462" s="18"/>
      <c r="F462" s="19"/>
      <c r="G462" s="16"/>
      <c r="H462" s="17"/>
      <c r="I462" s="17"/>
      <c r="J462" s="18"/>
      <c r="K462" s="18"/>
      <c r="L462" s="20"/>
    </row>
    <row r="463" spans="1:12" x14ac:dyDescent="0.25">
      <c r="A463" s="222" t="s">
        <v>382</v>
      </c>
      <c r="B463" s="41"/>
      <c r="C463" s="42"/>
      <c r="D463" s="8"/>
      <c r="E463" s="8"/>
      <c r="F463" s="43"/>
      <c r="G463" s="41"/>
      <c r="H463" s="42"/>
      <c r="I463" s="42"/>
      <c r="J463" s="8"/>
      <c r="K463" s="8"/>
      <c r="L463" s="44"/>
    </row>
    <row r="464" spans="1:12" x14ac:dyDescent="0.25">
      <c r="A464" s="222"/>
      <c r="B464" s="41"/>
      <c r="C464" s="42"/>
      <c r="D464" s="8"/>
      <c r="E464" s="8"/>
      <c r="F464" s="43"/>
      <c r="G464" s="41"/>
      <c r="H464" s="42"/>
      <c r="I464" s="42"/>
      <c r="J464" s="8"/>
      <c r="K464" s="8"/>
      <c r="L464" s="44"/>
    </row>
    <row r="465" spans="1:12" x14ac:dyDescent="0.25">
      <c r="A465" s="222"/>
      <c r="B465" s="41">
        <v>5021.6000000000004</v>
      </c>
      <c r="C465" s="42">
        <v>100</v>
      </c>
      <c r="D465" s="28">
        <v>45132</v>
      </c>
      <c r="E465" s="80" t="s">
        <v>383</v>
      </c>
      <c r="F465" s="43">
        <v>917.1</v>
      </c>
      <c r="G465" s="41">
        <v>5021.6000000000004</v>
      </c>
      <c r="H465" s="42">
        <v>5316.9</v>
      </c>
      <c r="I465" s="42">
        <f t="shared" ref="I465" si="41">H465/B465*100</f>
        <v>105.88059582603154</v>
      </c>
      <c r="J465" s="28">
        <v>45132</v>
      </c>
      <c r="K465" s="80" t="s">
        <v>383</v>
      </c>
      <c r="L465" s="44">
        <v>917.1</v>
      </c>
    </row>
    <row r="466" spans="1:12" x14ac:dyDescent="0.25">
      <c r="A466" s="15" t="s">
        <v>384</v>
      </c>
      <c r="B466" s="16"/>
      <c r="C466" s="17"/>
      <c r="D466" s="18"/>
      <c r="E466" s="18"/>
      <c r="F466" s="19"/>
      <c r="G466" s="16"/>
      <c r="H466" s="17"/>
      <c r="I466" s="17"/>
      <c r="J466" s="18"/>
      <c r="K466" s="18"/>
      <c r="L466" s="20"/>
    </row>
    <row r="467" spans="1:12" x14ac:dyDescent="0.25">
      <c r="A467" s="222" t="s">
        <v>786</v>
      </c>
      <c r="B467" s="41"/>
      <c r="C467" s="42"/>
      <c r="D467" s="8"/>
      <c r="E467" s="8"/>
      <c r="F467" s="43"/>
      <c r="G467" s="41"/>
      <c r="H467" s="42"/>
      <c r="I467" s="42"/>
      <c r="J467" s="8"/>
      <c r="K467" s="8"/>
      <c r="L467" s="44"/>
    </row>
    <row r="468" spans="1:12" x14ac:dyDescent="0.25">
      <c r="A468" s="222"/>
      <c r="B468" s="41"/>
      <c r="C468" s="42"/>
      <c r="D468" s="8"/>
      <c r="E468" s="8"/>
      <c r="F468" s="43"/>
      <c r="G468" s="41"/>
      <c r="H468" s="42"/>
      <c r="I468" s="42"/>
      <c r="J468" s="8"/>
      <c r="K468" s="8"/>
      <c r="L468" s="44"/>
    </row>
    <row r="469" spans="1:12" x14ac:dyDescent="0.25">
      <c r="A469" s="222"/>
      <c r="B469" s="41">
        <v>9659.6</v>
      </c>
      <c r="C469" s="42">
        <v>113.86875081043486</v>
      </c>
      <c r="D469" s="28">
        <v>45252</v>
      </c>
      <c r="E469" s="28" t="s">
        <v>787</v>
      </c>
      <c r="F469" s="43">
        <v>222.82099999999997</v>
      </c>
      <c r="G469" s="41">
        <v>3199.7999999999997</v>
      </c>
      <c r="H469" s="42">
        <v>3505.7999999999997</v>
      </c>
      <c r="I469" s="42">
        <f t="shared" ref="I469" si="42">H469/B469*100</f>
        <v>36.293428299308452</v>
      </c>
      <c r="J469" s="28">
        <v>45252</v>
      </c>
      <c r="K469" s="28" t="s">
        <v>787</v>
      </c>
      <c r="L469" s="44">
        <v>222.82099999999997</v>
      </c>
    </row>
    <row r="470" spans="1:12" ht="24.75" customHeight="1" x14ac:dyDescent="0.25">
      <c r="A470" s="15" t="s">
        <v>388</v>
      </c>
      <c r="B470" s="16"/>
      <c r="C470" s="17"/>
      <c r="D470" s="18"/>
      <c r="E470" s="18"/>
      <c r="F470" s="19"/>
      <c r="G470" s="16"/>
      <c r="H470" s="17"/>
      <c r="I470" s="17"/>
      <c r="J470" s="18"/>
      <c r="K470" s="18"/>
      <c r="L470" s="20"/>
    </row>
    <row r="471" spans="1:12" x14ac:dyDescent="0.25">
      <c r="A471" s="222" t="s">
        <v>389</v>
      </c>
      <c r="B471" s="41"/>
      <c r="C471" s="42"/>
      <c r="D471" s="8"/>
      <c r="E471" s="8"/>
      <c r="F471" s="43"/>
      <c r="G471" s="41"/>
      <c r="H471" s="42"/>
      <c r="I471" s="42"/>
      <c r="J471" s="8"/>
      <c r="K471" s="8"/>
      <c r="L471" s="44"/>
    </row>
    <row r="472" spans="1:12" x14ac:dyDescent="0.25">
      <c r="A472" s="222"/>
      <c r="B472" s="41"/>
      <c r="C472" s="42"/>
      <c r="D472" s="8"/>
      <c r="E472" s="8"/>
      <c r="F472" s="43"/>
      <c r="G472" s="41"/>
      <c r="H472" s="42"/>
      <c r="I472" s="42"/>
      <c r="J472" s="8"/>
      <c r="K472" s="8"/>
      <c r="L472" s="44"/>
    </row>
    <row r="473" spans="1:12" x14ac:dyDescent="0.25">
      <c r="A473" s="222"/>
      <c r="B473" s="41">
        <v>3467.1600000000003</v>
      </c>
      <c r="C473" s="42">
        <v>114.08884501480752</v>
      </c>
      <c r="D473" s="28">
        <v>44888</v>
      </c>
      <c r="E473" s="8" t="s">
        <v>390</v>
      </c>
      <c r="F473" s="43">
        <v>3155.6084639808969</v>
      </c>
      <c r="G473" s="41">
        <v>3467.16</v>
      </c>
      <c r="H473" s="42">
        <v>3806.76</v>
      </c>
      <c r="I473" s="42">
        <f t="shared" ref="I473:I474" si="43">H473/B473*100</f>
        <v>109.79475997646489</v>
      </c>
      <c r="J473" s="28">
        <v>45259</v>
      </c>
      <c r="K473" s="8" t="s">
        <v>391</v>
      </c>
      <c r="L473" s="44">
        <v>2840.7526666666663</v>
      </c>
    </row>
    <row r="474" spans="1:12" ht="24" customHeight="1" x14ac:dyDescent="0.25">
      <c r="A474" s="15" t="s">
        <v>392</v>
      </c>
      <c r="B474" s="16">
        <v>4161.2532599199558</v>
      </c>
      <c r="C474" s="17">
        <v>113.37113896879265</v>
      </c>
      <c r="D474" s="38"/>
      <c r="E474" s="38"/>
      <c r="F474" s="19">
        <v>3622.7730000000001</v>
      </c>
      <c r="G474" s="16">
        <f>(L477*G477+L480*G480)/L474</f>
        <v>4152.9635064382537</v>
      </c>
      <c r="H474" s="17">
        <f>(L477*H477+L480*H480)/L474</f>
        <v>4506.0357719290396</v>
      </c>
      <c r="I474" s="17">
        <f t="shared" si="43"/>
        <v>108.28554501428533</v>
      </c>
      <c r="J474" s="38"/>
      <c r="K474" s="38"/>
      <c r="L474" s="20">
        <f>L477+L480</f>
        <v>3152.0190000000002</v>
      </c>
    </row>
    <row r="475" spans="1:12" x14ac:dyDescent="0.25">
      <c r="A475" s="222" t="s">
        <v>393</v>
      </c>
      <c r="B475" s="26"/>
      <c r="C475" s="27"/>
      <c r="D475" s="8"/>
      <c r="E475" s="8"/>
      <c r="F475" s="29"/>
      <c r="G475" s="26"/>
      <c r="H475" s="27"/>
      <c r="I475" s="27"/>
      <c r="J475" s="8"/>
      <c r="K475" s="8"/>
      <c r="L475" s="30"/>
    </row>
    <row r="476" spans="1:12" x14ac:dyDescent="0.25">
      <c r="A476" s="222"/>
      <c r="B476" s="26"/>
      <c r="C476" s="27"/>
      <c r="D476" s="8"/>
      <c r="E476" s="8"/>
      <c r="F476" s="29"/>
      <c r="G476" s="26"/>
      <c r="H476" s="27"/>
      <c r="I476" s="27"/>
      <c r="J476" s="8"/>
      <c r="K476" s="8"/>
      <c r="L476" s="30"/>
    </row>
    <row r="477" spans="1:12" x14ac:dyDescent="0.25">
      <c r="A477" s="222"/>
      <c r="B477" s="26">
        <v>4142.76</v>
      </c>
      <c r="C477" s="27">
        <v>104.71987138653806</v>
      </c>
      <c r="D477" s="67">
        <v>44890</v>
      </c>
      <c r="E477" s="28" t="s">
        <v>394</v>
      </c>
      <c r="F477" s="29">
        <v>376.8</v>
      </c>
      <c r="G477" s="26">
        <v>4084.38</v>
      </c>
      <c r="H477" s="27">
        <v>4084.38</v>
      </c>
      <c r="I477" s="27">
        <f t="shared" ref="I477" si="44">H477/B477*100</f>
        <v>98.590794542768592</v>
      </c>
      <c r="J477" s="67">
        <v>45252</v>
      </c>
      <c r="K477" s="28" t="s">
        <v>395</v>
      </c>
      <c r="L477" s="30">
        <v>416.3</v>
      </c>
    </row>
    <row r="478" spans="1:12" x14ac:dyDescent="0.25">
      <c r="A478" s="222" t="s">
        <v>389</v>
      </c>
      <c r="B478" s="26"/>
      <c r="C478" s="27"/>
      <c r="D478" s="8"/>
      <c r="E478" s="8"/>
      <c r="F478" s="29"/>
      <c r="G478" s="26"/>
      <c r="H478" s="27"/>
      <c r="I478" s="27"/>
      <c r="J478" s="8"/>
      <c r="K478" s="8"/>
      <c r="L478" s="30"/>
    </row>
    <row r="479" spans="1:12" x14ac:dyDescent="0.25">
      <c r="A479" s="222"/>
      <c r="B479" s="26"/>
      <c r="C479" s="27"/>
      <c r="D479" s="8"/>
      <c r="E479" s="8"/>
      <c r="F479" s="29"/>
      <c r="G479" s="26"/>
      <c r="H479" s="27"/>
      <c r="I479" s="27"/>
      <c r="J479" s="8"/>
      <c r="K479" s="8"/>
      <c r="L479" s="30"/>
    </row>
    <row r="480" spans="1:12" x14ac:dyDescent="0.25">
      <c r="A480" s="222"/>
      <c r="B480" s="26">
        <v>4163.3999999999996</v>
      </c>
      <c r="C480" s="27">
        <v>114.46339612681864</v>
      </c>
      <c r="D480" s="28">
        <v>44888</v>
      </c>
      <c r="E480" s="8" t="s">
        <v>390</v>
      </c>
      <c r="F480" s="29">
        <v>3245.973</v>
      </c>
      <c r="G480" s="26">
        <v>4163.3999999999996</v>
      </c>
      <c r="H480" s="27">
        <v>4570.2</v>
      </c>
      <c r="I480" s="27">
        <f t="shared" ref="I480" si="45">H480/B480*100</f>
        <v>109.77086035451795</v>
      </c>
      <c r="J480" s="28">
        <v>45259</v>
      </c>
      <c r="K480" s="8" t="s">
        <v>391</v>
      </c>
      <c r="L480" s="30">
        <v>2735.7190000000001</v>
      </c>
    </row>
    <row r="481" spans="1:13" ht="28.5" customHeight="1" x14ac:dyDescent="0.25">
      <c r="A481" s="15" t="s">
        <v>396</v>
      </c>
      <c r="B481" s="16">
        <v>4163.3999999999996</v>
      </c>
      <c r="C481" s="17">
        <v>114.46339612681864</v>
      </c>
      <c r="D481" s="38"/>
      <c r="E481" s="38"/>
      <c r="F481" s="19">
        <v>2410.83</v>
      </c>
      <c r="G481" s="17">
        <f>(L482*G482+L483*G483+L484*G484)/L481</f>
        <v>4163.3999999999996</v>
      </c>
      <c r="H481" s="17">
        <f>(L482*H482+L483*H483+L484*H484)/L481</f>
        <v>4570.2</v>
      </c>
      <c r="I481" s="17">
        <f>H481/B481*100</f>
        <v>109.77086035451795</v>
      </c>
      <c r="J481" s="38"/>
      <c r="K481" s="38"/>
      <c r="L481" s="20">
        <f>L482+L483+L484</f>
        <v>1639.3036666666667</v>
      </c>
    </row>
    <row r="482" spans="1:13" x14ac:dyDescent="0.25">
      <c r="A482" s="222" t="s">
        <v>389</v>
      </c>
      <c r="B482" s="26">
        <v>4163.3999999999996</v>
      </c>
      <c r="C482" s="27">
        <v>114.46339612681864</v>
      </c>
      <c r="D482" s="28">
        <v>44888</v>
      </c>
      <c r="E482" s="8" t="s">
        <v>390</v>
      </c>
      <c r="F482" s="29">
        <v>1772.9</v>
      </c>
      <c r="G482" s="26">
        <v>4163.3999999999996</v>
      </c>
      <c r="H482" s="27">
        <v>4570.2</v>
      </c>
      <c r="I482" s="27">
        <f t="shared" ref="I482:I485" si="46">H482/B482*100</f>
        <v>109.77086035451795</v>
      </c>
      <c r="J482" s="28">
        <v>45259</v>
      </c>
      <c r="K482" s="8" t="s">
        <v>391</v>
      </c>
      <c r="L482" s="30">
        <v>1121.059</v>
      </c>
    </row>
    <row r="483" spans="1:13" x14ac:dyDescent="0.25">
      <c r="A483" s="222"/>
      <c r="B483" s="26">
        <v>4163.3999999999996</v>
      </c>
      <c r="C483" s="27">
        <v>114.46339612681864</v>
      </c>
      <c r="D483" s="28">
        <v>44888</v>
      </c>
      <c r="E483" s="8" t="s">
        <v>390</v>
      </c>
      <c r="F483" s="29">
        <v>304</v>
      </c>
      <c r="G483" s="26">
        <v>4163.3999999999996</v>
      </c>
      <c r="H483" s="27">
        <v>4570.2</v>
      </c>
      <c r="I483" s="27">
        <f t="shared" si="46"/>
        <v>109.77086035451795</v>
      </c>
      <c r="J483" s="28">
        <v>45259</v>
      </c>
      <c r="K483" s="8" t="s">
        <v>391</v>
      </c>
      <c r="L483" s="30">
        <v>227.45933333333335</v>
      </c>
    </row>
    <row r="484" spans="1:13" x14ac:dyDescent="0.25">
      <c r="A484" s="222"/>
      <c r="B484" s="26">
        <v>4163.3999999999996</v>
      </c>
      <c r="C484" s="27">
        <v>114.46339612681864</v>
      </c>
      <c r="D484" s="28">
        <v>44888</v>
      </c>
      <c r="E484" s="8" t="s">
        <v>390</v>
      </c>
      <c r="F484" s="29">
        <v>333.93000000000006</v>
      </c>
      <c r="G484" s="26">
        <v>4163.3999999999996</v>
      </c>
      <c r="H484" s="27">
        <v>4570.2</v>
      </c>
      <c r="I484" s="27">
        <f t="shared" si="46"/>
        <v>109.77086035451795</v>
      </c>
      <c r="J484" s="28">
        <v>45259</v>
      </c>
      <c r="K484" s="8" t="s">
        <v>391</v>
      </c>
      <c r="L484" s="30">
        <v>290.78533333333331</v>
      </c>
    </row>
    <row r="485" spans="1:13" ht="36" customHeight="1" x14ac:dyDescent="0.25">
      <c r="A485" s="15" t="s">
        <v>397</v>
      </c>
      <c r="B485" s="16">
        <v>5545.2539995032803</v>
      </c>
      <c r="C485" s="17">
        <v>116.3636322419152</v>
      </c>
      <c r="D485" s="38"/>
      <c r="E485" s="38"/>
      <c r="F485" s="19">
        <v>7924.483969434641</v>
      </c>
      <c r="G485" s="17">
        <f>(L488*G488+L489*G489+L493*G492+L495*G495)/L485</f>
        <v>3340.5504473080391</v>
      </c>
      <c r="H485" s="17">
        <f>(L488*H488+L489*H489+L492*H492+L495*H495)/L485</f>
        <v>5929.7442724473303</v>
      </c>
      <c r="I485" s="17">
        <f t="shared" si="46"/>
        <v>106.93368190128876</v>
      </c>
      <c r="J485" s="38"/>
      <c r="K485" s="38"/>
      <c r="L485" s="20">
        <f>L488+L489+L492+L495</f>
        <v>9747.9244999999992</v>
      </c>
    </row>
    <row r="486" spans="1:13" x14ac:dyDescent="0.25">
      <c r="A486" s="223" t="s">
        <v>398</v>
      </c>
      <c r="B486" s="26"/>
      <c r="C486" s="27"/>
      <c r="D486" s="8"/>
      <c r="E486" s="8"/>
      <c r="F486" s="29"/>
      <c r="G486" s="26"/>
      <c r="H486" s="27"/>
      <c r="I486" s="27"/>
      <c r="J486" s="8"/>
      <c r="K486" s="8"/>
      <c r="L486" s="30"/>
    </row>
    <row r="487" spans="1:13" x14ac:dyDescent="0.25">
      <c r="A487" s="224"/>
      <c r="B487" s="26"/>
      <c r="C487" s="27"/>
      <c r="D487" s="8"/>
      <c r="E487" s="8"/>
      <c r="F487" s="29"/>
      <c r="G487" s="26"/>
      <c r="H487" s="27"/>
      <c r="I487" s="27"/>
      <c r="J487" s="8"/>
      <c r="K487" s="8"/>
      <c r="L487" s="30"/>
    </row>
    <row r="488" spans="1:13" x14ac:dyDescent="0.25">
      <c r="A488" s="35"/>
      <c r="B488" s="26">
        <v>4397.6399999999994</v>
      </c>
      <c r="C488" s="27">
        <v>100.84757423154184</v>
      </c>
      <c r="D488" s="67">
        <v>44888</v>
      </c>
      <c r="E488" s="28" t="s">
        <v>399</v>
      </c>
      <c r="F488" s="29">
        <v>2511.328</v>
      </c>
      <c r="G488" s="26">
        <f>B488</f>
        <v>4397.6399999999994</v>
      </c>
      <c r="H488" s="27">
        <v>4817.05</v>
      </c>
      <c r="I488" s="27">
        <f t="shared" ref="I488" si="47">H488/B488*100</f>
        <v>109.53716084081464</v>
      </c>
      <c r="J488" s="67">
        <v>45245</v>
      </c>
      <c r="K488" s="28" t="s">
        <v>400</v>
      </c>
      <c r="L488" s="30">
        <v>4200</v>
      </c>
    </row>
    <row r="489" spans="1:13" ht="39.75" customHeight="1" x14ac:dyDescent="0.25">
      <c r="A489" s="58" t="s">
        <v>401</v>
      </c>
      <c r="B489" s="26">
        <v>8534.4</v>
      </c>
      <c r="C489" s="27">
        <v>180.57177677347281</v>
      </c>
      <c r="D489" s="67">
        <v>44888</v>
      </c>
      <c r="E489" s="67" t="s">
        <v>399</v>
      </c>
      <c r="F489" s="29">
        <v>1372.3719999999998</v>
      </c>
      <c r="G489" s="26">
        <v>8534.4</v>
      </c>
      <c r="H489" s="27">
        <v>9161.8919999999998</v>
      </c>
      <c r="I489" s="27">
        <f>H489/B489*100</f>
        <v>107.35250281214847</v>
      </c>
      <c r="J489" s="67">
        <v>45280</v>
      </c>
      <c r="K489" s="28" t="s">
        <v>402</v>
      </c>
      <c r="L489" s="30">
        <v>1372.3719999999998</v>
      </c>
      <c r="M489" s="4" t="s">
        <v>403</v>
      </c>
    </row>
    <row r="490" spans="1:13" x14ac:dyDescent="0.25">
      <c r="A490" s="222" t="s">
        <v>404</v>
      </c>
      <c r="B490" s="26"/>
      <c r="C490" s="27"/>
      <c r="D490" s="8"/>
      <c r="E490" s="8"/>
      <c r="F490" s="29"/>
      <c r="G490" s="26"/>
      <c r="H490" s="27"/>
      <c r="I490" s="27"/>
      <c r="J490" s="8"/>
      <c r="K490" s="8"/>
      <c r="L490" s="30"/>
    </row>
    <row r="491" spans="1:13" x14ac:dyDescent="0.25">
      <c r="A491" s="222"/>
      <c r="B491" s="26"/>
      <c r="C491" s="27"/>
      <c r="D491" s="8"/>
      <c r="E491" s="8"/>
      <c r="F491" s="29"/>
      <c r="G491" s="26"/>
      <c r="H491" s="27"/>
      <c r="I491" s="27"/>
      <c r="J491" s="8"/>
      <c r="K491" s="8"/>
      <c r="L491" s="30"/>
    </row>
    <row r="492" spans="1:13" x14ac:dyDescent="0.25">
      <c r="A492" s="222"/>
      <c r="B492" s="26">
        <v>5635.56</v>
      </c>
      <c r="C492" s="27">
        <v>102.26466040981643</v>
      </c>
      <c r="D492" s="67">
        <v>44888</v>
      </c>
      <c r="E492" s="28" t="s">
        <v>86</v>
      </c>
      <c r="F492" s="29">
        <v>3335.5839694346414</v>
      </c>
      <c r="G492" s="26">
        <v>5635.56</v>
      </c>
      <c r="H492" s="27">
        <v>6386.52</v>
      </c>
      <c r="I492" s="27">
        <f t="shared" ref="I492" si="48">H492/B492*100</f>
        <v>113.32538381278879</v>
      </c>
      <c r="J492" s="67">
        <v>45266</v>
      </c>
      <c r="K492" s="28" t="s">
        <v>405</v>
      </c>
      <c r="L492" s="30">
        <v>3472.7525000000001</v>
      </c>
    </row>
    <row r="493" spans="1:13" x14ac:dyDescent="0.25">
      <c r="A493" s="222" t="s">
        <v>406</v>
      </c>
      <c r="B493" s="26"/>
      <c r="C493" s="27"/>
      <c r="D493" s="8"/>
      <c r="E493" s="8"/>
      <c r="F493" s="29"/>
      <c r="G493" s="26"/>
      <c r="H493" s="27"/>
      <c r="I493" s="27"/>
      <c r="J493" s="8"/>
      <c r="K493" s="8"/>
      <c r="L493" s="30"/>
    </row>
    <row r="494" spans="1:13" x14ac:dyDescent="0.25">
      <c r="A494" s="222"/>
      <c r="B494" s="26"/>
      <c r="C494" s="27"/>
      <c r="D494" s="8"/>
      <c r="E494" s="8"/>
      <c r="F494" s="29"/>
      <c r="G494" s="26"/>
      <c r="H494" s="27"/>
      <c r="I494" s="27"/>
      <c r="J494" s="8"/>
      <c r="K494" s="8"/>
      <c r="L494" s="30"/>
    </row>
    <row r="495" spans="1:13" x14ac:dyDescent="0.25">
      <c r="A495" s="222"/>
      <c r="B495" s="26">
        <v>3387.8399999999997</v>
      </c>
      <c r="C495" s="27">
        <v>111.88966391883324</v>
      </c>
      <c r="D495" s="67">
        <v>44888</v>
      </c>
      <c r="E495" s="28" t="s">
        <v>407</v>
      </c>
      <c r="F495" s="29">
        <v>705.2</v>
      </c>
      <c r="G495" s="26">
        <f>B495</f>
        <v>3387.8399999999997</v>
      </c>
      <c r="H495" s="27">
        <v>4010.76</v>
      </c>
      <c r="I495" s="27">
        <f t="shared" ref="I495:I496" si="49">H495/B495*100</f>
        <v>118.38693680929444</v>
      </c>
      <c r="J495" s="67">
        <v>45280</v>
      </c>
      <c r="K495" s="28" t="s">
        <v>408</v>
      </c>
      <c r="L495" s="30">
        <v>702.8</v>
      </c>
    </row>
    <row r="496" spans="1:13" ht="22.5" customHeight="1" x14ac:dyDescent="0.25">
      <c r="A496" s="15" t="s">
        <v>409</v>
      </c>
      <c r="B496" s="16">
        <v>6023.2416023798924</v>
      </c>
      <c r="C496" s="17">
        <v>110.56152566096409</v>
      </c>
      <c r="D496" s="38"/>
      <c r="E496" s="38"/>
      <c r="F496" s="19">
        <v>7906.2400000000007</v>
      </c>
      <c r="G496" s="16">
        <f>(L499*G499+L502*G502)/L496</f>
        <v>6031.0006607085597</v>
      </c>
      <c r="H496" s="17">
        <f>(L499*H499+L502*H502)/L496</f>
        <v>6143.9513977564193</v>
      </c>
      <c r="I496" s="17">
        <f t="shared" si="49"/>
        <v>102.00406696833866</v>
      </c>
      <c r="J496" s="38"/>
      <c r="K496" s="38"/>
      <c r="L496" s="20">
        <f>L499+L502</f>
        <v>7568.8843333333334</v>
      </c>
    </row>
    <row r="497" spans="1:12" x14ac:dyDescent="0.25">
      <c r="A497" s="222" t="s">
        <v>389</v>
      </c>
      <c r="B497" s="26"/>
      <c r="C497" s="27"/>
      <c r="D497" s="8"/>
      <c r="E497" s="8"/>
      <c r="F497" s="29"/>
      <c r="G497" s="26"/>
      <c r="H497" s="27"/>
      <c r="I497" s="27"/>
      <c r="J497" s="8"/>
      <c r="K497" s="8"/>
      <c r="L497" s="30"/>
    </row>
    <row r="498" spans="1:12" x14ac:dyDescent="0.25">
      <c r="A498" s="227"/>
      <c r="B498" s="26"/>
      <c r="C498" s="27"/>
      <c r="D498" s="8"/>
      <c r="E498" s="8"/>
      <c r="F498" s="29"/>
      <c r="G498" s="26"/>
      <c r="H498" s="27"/>
      <c r="I498" s="27"/>
      <c r="J498" s="8"/>
      <c r="K498" s="8"/>
      <c r="L498" s="30"/>
    </row>
    <row r="499" spans="1:12" x14ac:dyDescent="0.25">
      <c r="A499" s="227"/>
      <c r="B499" s="26">
        <v>5849.16</v>
      </c>
      <c r="C499" s="27">
        <v>109.95488382585157</v>
      </c>
      <c r="D499" s="28">
        <v>44888</v>
      </c>
      <c r="E499" s="8" t="s">
        <v>390</v>
      </c>
      <c r="F499" s="29">
        <v>7545.0400000000009</v>
      </c>
      <c r="G499" s="26">
        <v>5849.16</v>
      </c>
      <c r="H499" s="27">
        <v>5925.24</v>
      </c>
      <c r="I499" s="27">
        <f t="shared" ref="I499" si="50">H499/B499*100</f>
        <v>101.3006995876331</v>
      </c>
      <c r="J499" s="28">
        <v>45259</v>
      </c>
      <c r="K499" s="8" t="s">
        <v>391</v>
      </c>
      <c r="L499" s="30">
        <v>7207.6843333333336</v>
      </c>
    </row>
    <row r="500" spans="1:12" x14ac:dyDescent="0.25">
      <c r="A500" s="222" t="s">
        <v>385</v>
      </c>
      <c r="B500" s="26"/>
      <c r="C500" s="27"/>
      <c r="D500" s="8"/>
      <c r="E500" s="8"/>
      <c r="F500" s="29"/>
      <c r="G500" s="26"/>
      <c r="H500" s="27"/>
      <c r="I500" s="27"/>
      <c r="J500" s="8"/>
      <c r="K500" s="8"/>
      <c r="L500" s="30"/>
    </row>
    <row r="501" spans="1:12" x14ac:dyDescent="0.25">
      <c r="A501" s="222"/>
      <c r="B501" s="26"/>
      <c r="C501" s="27"/>
      <c r="D501" s="8"/>
      <c r="E501" s="8"/>
      <c r="F501" s="29"/>
      <c r="G501" s="26"/>
      <c r="H501" s="27"/>
      <c r="I501" s="27"/>
      <c r="J501" s="8"/>
      <c r="K501" s="8"/>
      <c r="L501" s="30"/>
    </row>
    <row r="502" spans="1:12" x14ac:dyDescent="0.25">
      <c r="A502" s="222"/>
      <c r="B502" s="26">
        <v>9659.6</v>
      </c>
      <c r="C502" s="27">
        <v>113.86875081043486</v>
      </c>
      <c r="D502" s="28">
        <v>44890</v>
      </c>
      <c r="E502" s="28" t="s">
        <v>386</v>
      </c>
      <c r="F502" s="29">
        <v>361.2</v>
      </c>
      <c r="G502" s="26">
        <f>B502</f>
        <v>9659.6</v>
      </c>
      <c r="H502" s="27">
        <v>10508.3</v>
      </c>
      <c r="I502" s="27">
        <f t="shared" ref="I502:I503" si="51">H502/B502*100</f>
        <v>108.78607809847199</v>
      </c>
      <c r="J502" s="28">
        <v>45238</v>
      </c>
      <c r="K502" s="28" t="s">
        <v>387</v>
      </c>
      <c r="L502" s="30">
        <v>361.2</v>
      </c>
    </row>
    <row r="503" spans="1:12" ht="24" customHeight="1" x14ac:dyDescent="0.25">
      <c r="A503" s="15" t="s">
        <v>410</v>
      </c>
      <c r="B503" s="16">
        <v>2335.5057813180765</v>
      </c>
      <c r="C503" s="17">
        <v>114.15553472136624</v>
      </c>
      <c r="D503" s="38"/>
      <c r="E503" s="38"/>
      <c r="F503" s="19">
        <v>5993.9704999999994</v>
      </c>
      <c r="G503" s="17">
        <f>(L506*G506+L509*G509)/L503</f>
        <v>2335.5051936846985</v>
      </c>
      <c r="H503" s="17">
        <f>(L506*H506+L509*H509)/L503</f>
        <v>2633.0520436290967</v>
      </c>
      <c r="I503" s="17">
        <f t="shared" si="51"/>
        <v>112.74012099182626</v>
      </c>
      <c r="J503" s="38"/>
      <c r="K503" s="38"/>
      <c r="L503" s="20">
        <f>L506+L509</f>
        <v>5993.9814999999999</v>
      </c>
    </row>
    <row r="504" spans="1:12" x14ac:dyDescent="0.25">
      <c r="A504" s="222" t="s">
        <v>411</v>
      </c>
      <c r="B504" s="26"/>
      <c r="C504" s="27"/>
      <c r="D504" s="8"/>
      <c r="E504" s="8"/>
      <c r="F504" s="29"/>
      <c r="G504" s="26"/>
      <c r="H504" s="27"/>
      <c r="I504" s="27"/>
      <c r="J504" s="8"/>
      <c r="K504" s="8"/>
      <c r="L504" s="30"/>
    </row>
    <row r="505" spans="1:12" x14ac:dyDescent="0.25">
      <c r="A505" s="222"/>
      <c r="B505" s="26"/>
      <c r="C505" s="27"/>
      <c r="D505" s="8"/>
      <c r="E505" s="8"/>
      <c r="F505" s="29"/>
      <c r="G505" s="26"/>
      <c r="H505" s="27"/>
      <c r="I505" s="27"/>
      <c r="J505" s="8"/>
      <c r="K505" s="8"/>
      <c r="L505" s="30"/>
    </row>
    <row r="506" spans="1:12" x14ac:dyDescent="0.25">
      <c r="A506" s="222"/>
      <c r="B506" s="26">
        <v>2015.3</v>
      </c>
      <c r="C506" s="27">
        <v>116.38369138369139</v>
      </c>
      <c r="D506" s="67">
        <v>44890</v>
      </c>
      <c r="E506" s="8" t="s">
        <v>412</v>
      </c>
      <c r="F506" s="29">
        <v>4289.5889999999999</v>
      </c>
      <c r="G506" s="26">
        <f>B506</f>
        <v>2015.3</v>
      </c>
      <c r="H506" s="27">
        <v>2394</v>
      </c>
      <c r="I506" s="27">
        <f t="shared" ref="I506" si="52">H506/B506*100</f>
        <v>118.79124696075027</v>
      </c>
      <c r="J506" s="67">
        <v>45259</v>
      </c>
      <c r="K506" s="8" t="s">
        <v>413</v>
      </c>
      <c r="L506" s="30">
        <v>4289.6000000000004</v>
      </c>
    </row>
    <row r="507" spans="1:12" x14ac:dyDescent="0.25">
      <c r="A507" s="222" t="s">
        <v>414</v>
      </c>
      <c r="B507" s="26"/>
      <c r="C507" s="27"/>
      <c r="D507" s="8"/>
      <c r="E507" s="8"/>
      <c r="F507" s="29"/>
      <c r="G507" s="26"/>
      <c r="H507" s="27"/>
      <c r="I507" s="27"/>
      <c r="J507" s="8"/>
      <c r="K507" s="8"/>
      <c r="L507" s="30"/>
    </row>
    <row r="508" spans="1:12" x14ac:dyDescent="0.25">
      <c r="A508" s="222"/>
      <c r="B508" s="26"/>
      <c r="C508" s="27"/>
      <c r="D508" s="8"/>
      <c r="E508" s="8"/>
      <c r="F508" s="29"/>
      <c r="G508" s="26"/>
      <c r="H508" s="27"/>
      <c r="I508" s="27"/>
      <c r="J508" s="8"/>
      <c r="K508" s="8"/>
      <c r="L508" s="30"/>
    </row>
    <row r="509" spans="1:12" x14ac:dyDescent="0.25">
      <c r="A509" s="222"/>
      <c r="B509" s="26">
        <v>3141.4</v>
      </c>
      <c r="C509" s="27">
        <v>107.97044165664205</v>
      </c>
      <c r="D509" s="67">
        <v>44890</v>
      </c>
      <c r="E509" s="80" t="s">
        <v>415</v>
      </c>
      <c r="F509" s="29">
        <v>1704.3815</v>
      </c>
      <c r="G509" s="26">
        <v>3141.4</v>
      </c>
      <c r="H509" s="27">
        <v>3234.7</v>
      </c>
      <c r="I509" s="27">
        <f t="shared" ref="I509:I510" si="53">H509/B509*100</f>
        <v>102.97001336983509</v>
      </c>
      <c r="J509" s="67">
        <v>45209</v>
      </c>
      <c r="K509" s="80" t="s">
        <v>291</v>
      </c>
      <c r="L509" s="30">
        <v>1704.3815</v>
      </c>
    </row>
    <row r="510" spans="1:12" x14ac:dyDescent="0.25">
      <c r="A510" s="15" t="s">
        <v>416</v>
      </c>
      <c r="B510" s="16">
        <v>4647.1970129501833</v>
      </c>
      <c r="C510" s="17">
        <v>175.49048523643782</v>
      </c>
      <c r="D510" s="38"/>
      <c r="E510" s="38"/>
      <c r="F510" s="19">
        <v>1057.9000000000001</v>
      </c>
      <c r="G510" s="16"/>
      <c r="H510" s="17">
        <f>(L513*H513+L516*H516)/L510</f>
        <v>4952.0899612512994</v>
      </c>
      <c r="I510" s="17">
        <f t="shared" si="53"/>
        <v>106.56079239704022</v>
      </c>
      <c r="J510" s="38"/>
      <c r="K510" s="38"/>
      <c r="L510" s="20">
        <f>L513+L516</f>
        <v>1058.1000000000001</v>
      </c>
    </row>
    <row r="511" spans="1:12" x14ac:dyDescent="0.25">
      <c r="A511" s="227" t="s">
        <v>417</v>
      </c>
      <c r="B511" s="26"/>
      <c r="C511" s="27"/>
      <c r="D511" s="8"/>
      <c r="E511" s="8"/>
      <c r="F511" s="29"/>
      <c r="G511" s="26"/>
      <c r="H511" s="27"/>
      <c r="I511" s="27"/>
      <c r="J511" s="8"/>
      <c r="K511" s="8"/>
      <c r="L511" s="30"/>
    </row>
    <row r="512" spans="1:12" x14ac:dyDescent="0.25">
      <c r="A512" s="227"/>
      <c r="B512" s="26"/>
      <c r="C512" s="27"/>
      <c r="D512" s="8"/>
      <c r="E512" s="8"/>
      <c r="F512" s="29"/>
      <c r="G512" s="26"/>
      <c r="H512" s="27"/>
      <c r="I512" s="27"/>
      <c r="J512" s="8"/>
      <c r="K512" s="8"/>
      <c r="L512" s="30"/>
    </row>
    <row r="513" spans="1:13" x14ac:dyDescent="0.25">
      <c r="A513" s="227"/>
      <c r="B513" s="26">
        <v>4680</v>
      </c>
      <c r="C513" s="27">
        <v>177.03801777945904</v>
      </c>
      <c r="D513" s="84">
        <v>44895</v>
      </c>
      <c r="E513" s="8" t="s">
        <v>418</v>
      </c>
      <c r="F513" s="29">
        <v>1036.7</v>
      </c>
      <c r="G513" s="26">
        <v>4680</v>
      </c>
      <c r="H513" s="27">
        <v>4996.4399999999996</v>
      </c>
      <c r="I513" s="27">
        <f t="shared" ref="I513" si="54">H513/B513*100</f>
        <v>106.76153846153846</v>
      </c>
      <c r="J513" s="33">
        <v>45230</v>
      </c>
      <c r="K513" s="23" t="s">
        <v>419</v>
      </c>
      <c r="L513" s="30">
        <v>1036.7</v>
      </c>
      <c r="M513" s="2" t="s">
        <v>420</v>
      </c>
    </row>
    <row r="514" spans="1:13" x14ac:dyDescent="0.25">
      <c r="A514" s="222" t="s">
        <v>421</v>
      </c>
      <c r="B514" s="49"/>
      <c r="C514" s="50"/>
      <c r="D514" s="8"/>
      <c r="E514" s="8"/>
      <c r="F514" s="51"/>
      <c r="G514" s="49"/>
      <c r="H514" s="50"/>
      <c r="I514" s="50"/>
      <c r="J514" s="8"/>
      <c r="K514" s="8"/>
      <c r="L514" s="52"/>
    </row>
    <row r="515" spans="1:13" x14ac:dyDescent="0.25">
      <c r="A515" s="222"/>
      <c r="B515" s="49"/>
      <c r="C515" s="50"/>
      <c r="D515" s="8"/>
      <c r="E515" s="8"/>
      <c r="F515" s="51"/>
      <c r="G515" s="49"/>
      <c r="H515" s="50"/>
      <c r="I515" s="50"/>
      <c r="J515" s="8"/>
      <c r="K515" s="8"/>
      <c r="L515" s="52"/>
    </row>
    <row r="516" spans="1:13" x14ac:dyDescent="0.25">
      <c r="A516" s="222"/>
      <c r="B516" s="49">
        <v>3043.1</v>
      </c>
      <c r="C516" s="50">
        <v>106.03505348618418</v>
      </c>
      <c r="D516" s="28">
        <v>44888</v>
      </c>
      <c r="E516" s="8" t="s">
        <v>422</v>
      </c>
      <c r="F516" s="51">
        <v>21.2</v>
      </c>
      <c r="G516" s="49">
        <v>2803.6</v>
      </c>
      <c r="H516" s="50">
        <v>2803.6</v>
      </c>
      <c r="I516" s="50">
        <f t="shared" ref="I516:I517" si="55">H516/B516*100</f>
        <v>92.129736124346877</v>
      </c>
      <c r="J516" s="28">
        <v>45195</v>
      </c>
      <c r="K516" s="8" t="s">
        <v>423</v>
      </c>
      <c r="L516" s="52">
        <v>21.399999999999995</v>
      </c>
    </row>
    <row r="517" spans="1:13" ht="27" customHeight="1" x14ac:dyDescent="0.25">
      <c r="A517" s="15" t="s">
        <v>424</v>
      </c>
      <c r="B517" s="16">
        <v>3984.4480015983663</v>
      </c>
      <c r="C517" s="17">
        <v>98.209884778425291</v>
      </c>
      <c r="D517" s="38"/>
      <c r="E517" s="38"/>
      <c r="F517" s="19">
        <v>11261.5</v>
      </c>
      <c r="G517" s="16">
        <f>(L520*G520+L523*G523)/L517</f>
        <v>3992.0584499426586</v>
      </c>
      <c r="H517" s="17">
        <f>(L520*H520+L523*H523)/L517</f>
        <v>4268.43505656862</v>
      </c>
      <c r="I517" s="17">
        <f t="shared" si="55"/>
        <v>107.12738765460944</v>
      </c>
      <c r="J517" s="38"/>
      <c r="K517" s="38"/>
      <c r="L517" s="20">
        <f>L520+L523</f>
        <v>11440.111177000001</v>
      </c>
    </row>
    <row r="518" spans="1:13" x14ac:dyDescent="0.25">
      <c r="A518" s="223" t="s">
        <v>425</v>
      </c>
      <c r="B518" s="26"/>
      <c r="C518" s="27"/>
      <c r="D518" s="8"/>
      <c r="E518" s="8"/>
      <c r="F518" s="29"/>
      <c r="G518" s="26"/>
      <c r="H518" s="27"/>
      <c r="I518" s="27"/>
      <c r="J518" s="8"/>
      <c r="K518" s="8"/>
      <c r="L518" s="30"/>
    </row>
    <row r="519" spans="1:13" x14ac:dyDescent="0.25">
      <c r="A519" s="224"/>
      <c r="B519" s="26"/>
      <c r="C519" s="27"/>
      <c r="D519" s="8"/>
      <c r="E519" s="8"/>
      <c r="F519" s="29"/>
      <c r="G519" s="26"/>
      <c r="H519" s="27"/>
      <c r="I519" s="27"/>
      <c r="J519" s="8"/>
      <c r="K519" s="8"/>
      <c r="L519" s="30"/>
    </row>
    <row r="520" spans="1:13" x14ac:dyDescent="0.25">
      <c r="A520" s="225"/>
      <c r="B520" s="49">
        <v>3901.1</v>
      </c>
      <c r="C520" s="50">
        <v>96.530819290822251</v>
      </c>
      <c r="D520" s="28">
        <v>44890</v>
      </c>
      <c r="E520" s="8" t="s">
        <v>426</v>
      </c>
      <c r="F520" s="51">
        <v>9617.1</v>
      </c>
      <c r="G520" s="49">
        <v>3901.1</v>
      </c>
      <c r="H520" s="50">
        <v>4211.1000000000004</v>
      </c>
      <c r="I520" s="50">
        <f t="shared" ref="I520" si="56">H520/B520*100</f>
        <v>107.94647663479533</v>
      </c>
      <c r="J520" s="28">
        <v>45259</v>
      </c>
      <c r="K520" s="8" t="s">
        <v>427</v>
      </c>
      <c r="L520" s="52">
        <v>9617.1</v>
      </c>
    </row>
    <row r="521" spans="1:13" x14ac:dyDescent="0.25">
      <c r="A521" s="222" t="s">
        <v>428</v>
      </c>
      <c r="B521" s="26"/>
      <c r="C521" s="27"/>
      <c r="D521" s="8"/>
      <c r="E521" s="8"/>
      <c r="F521" s="29"/>
      <c r="G521" s="26"/>
      <c r="H521" s="27"/>
      <c r="I521" s="27"/>
      <c r="J521" s="8"/>
      <c r="K521" s="8"/>
      <c r="L521" s="30"/>
    </row>
    <row r="522" spans="1:13" x14ac:dyDescent="0.25">
      <c r="A522" s="222"/>
      <c r="B522" s="26"/>
      <c r="C522" s="27"/>
      <c r="D522" s="8"/>
      <c r="E522" s="8"/>
      <c r="F522" s="29"/>
      <c r="G522" s="26"/>
      <c r="H522" s="27"/>
      <c r="I522" s="27"/>
      <c r="J522" s="8"/>
      <c r="K522" s="8"/>
      <c r="L522" s="30"/>
    </row>
    <row r="523" spans="1:13" x14ac:dyDescent="0.25">
      <c r="A523" s="222"/>
      <c r="B523" s="49">
        <v>4471.8999999999996</v>
      </c>
      <c r="C523" s="50">
        <v>108.1579838436608</v>
      </c>
      <c r="D523" s="28">
        <v>44890</v>
      </c>
      <c r="E523" s="8" t="s">
        <v>429</v>
      </c>
      <c r="F523" s="51">
        <v>1644.4</v>
      </c>
      <c r="G523" s="49">
        <v>4471.8999999999996</v>
      </c>
      <c r="H523" s="50">
        <v>4570.8999999999996</v>
      </c>
      <c r="I523" s="50">
        <f t="shared" ref="I523:I524" si="57">H523/B523*100</f>
        <v>102.21382410161229</v>
      </c>
      <c r="J523" s="28">
        <v>45259</v>
      </c>
      <c r="K523" s="8" t="s">
        <v>427</v>
      </c>
      <c r="L523" s="52">
        <v>1823.0111770000001</v>
      </c>
    </row>
    <row r="524" spans="1:13" ht="37.5" customHeight="1" x14ac:dyDescent="0.25">
      <c r="A524" s="15" t="s">
        <v>430</v>
      </c>
      <c r="B524" s="16">
        <v>3123.927989589748</v>
      </c>
      <c r="C524" s="17">
        <v>98.248252820984504</v>
      </c>
      <c r="D524" s="38"/>
      <c r="E524" s="38"/>
      <c r="F524" s="19">
        <v>12564.056263266481</v>
      </c>
      <c r="G524" s="17">
        <f>(L527*G527+L530*G530+L533*G533+L536*G536)/L524</f>
        <v>2901.4061433994702</v>
      </c>
      <c r="H524" s="17">
        <f>(L527*H527+L530*H530+L533*H533+L536*H536)/L524</f>
        <v>2901.4083857504997</v>
      </c>
      <c r="I524" s="17">
        <f t="shared" si="57"/>
        <v>92.876929155192499</v>
      </c>
      <c r="J524" s="38"/>
      <c r="K524" s="38"/>
      <c r="L524" s="20">
        <f>L527+L530+L533+L536</f>
        <v>13113.118498266478</v>
      </c>
    </row>
    <row r="525" spans="1:13" x14ac:dyDescent="0.25">
      <c r="A525" s="222" t="s">
        <v>431</v>
      </c>
      <c r="B525" s="26"/>
      <c r="C525" s="27"/>
      <c r="D525" s="8"/>
      <c r="E525" s="8"/>
      <c r="F525" s="29"/>
      <c r="G525" s="26"/>
      <c r="H525" s="27"/>
      <c r="I525" s="27"/>
      <c r="J525" s="8"/>
      <c r="K525" s="8"/>
      <c r="L525" s="30"/>
    </row>
    <row r="526" spans="1:13" x14ac:dyDescent="0.25">
      <c r="A526" s="222"/>
      <c r="B526" s="26"/>
      <c r="C526" s="27"/>
      <c r="D526" s="8"/>
      <c r="E526" s="8"/>
      <c r="F526" s="29"/>
      <c r="G526" s="26"/>
      <c r="H526" s="27"/>
      <c r="I526" s="27"/>
      <c r="J526" s="8"/>
      <c r="K526" s="8"/>
      <c r="L526" s="30"/>
    </row>
    <row r="527" spans="1:13" x14ac:dyDescent="0.25">
      <c r="A527" s="222"/>
      <c r="B527" s="26">
        <v>2811.6</v>
      </c>
      <c r="C527" s="27">
        <v>100.30323570332847</v>
      </c>
      <c r="D527" s="28">
        <v>44890</v>
      </c>
      <c r="E527" s="8" t="s">
        <v>432</v>
      </c>
      <c r="F527" s="29">
        <v>153</v>
      </c>
      <c r="G527" s="26">
        <v>2795.37</v>
      </c>
      <c r="H527" s="27">
        <v>2795.377</v>
      </c>
      <c r="I527" s="27">
        <f t="shared" ref="I527" si="58">H527/B527*100</f>
        <v>99.422997581448286</v>
      </c>
      <c r="J527" s="28">
        <v>45238</v>
      </c>
      <c r="K527" s="8" t="s">
        <v>433</v>
      </c>
      <c r="L527" s="30">
        <v>169</v>
      </c>
    </row>
    <row r="528" spans="1:13" x14ac:dyDescent="0.25">
      <c r="A528" s="222" t="s">
        <v>65</v>
      </c>
      <c r="B528" s="26"/>
      <c r="C528" s="27"/>
      <c r="D528" s="8"/>
      <c r="E528" s="8"/>
      <c r="F528" s="29"/>
      <c r="G528" s="26"/>
      <c r="H528" s="27"/>
      <c r="I528" s="27"/>
      <c r="J528" s="8"/>
      <c r="K528" s="8"/>
      <c r="L528" s="30"/>
    </row>
    <row r="529" spans="1:12" x14ac:dyDescent="0.25">
      <c r="A529" s="222"/>
      <c r="B529" s="26"/>
      <c r="C529" s="27"/>
      <c r="D529" s="8"/>
      <c r="E529" s="8"/>
      <c r="F529" s="29"/>
      <c r="G529" s="26"/>
      <c r="H529" s="27"/>
      <c r="I529" s="27"/>
      <c r="J529" s="8"/>
      <c r="K529" s="8"/>
      <c r="L529" s="30"/>
    </row>
    <row r="530" spans="1:12" x14ac:dyDescent="0.25">
      <c r="A530" s="222"/>
      <c r="B530" s="26">
        <v>2986.68</v>
      </c>
      <c r="C530" s="27">
        <v>102.26815137445044</v>
      </c>
      <c r="D530" s="28">
        <v>44890</v>
      </c>
      <c r="E530" s="23" t="s">
        <v>66</v>
      </c>
      <c r="F530" s="29">
        <v>548.24307326648056</v>
      </c>
      <c r="G530" s="26">
        <v>2587.9199999999996</v>
      </c>
      <c r="H530" s="27">
        <v>2587.9199999999996</v>
      </c>
      <c r="I530" s="27">
        <f t="shared" ref="I530" si="59">H530/B530*100</f>
        <v>86.648720318212852</v>
      </c>
      <c r="J530" s="28">
        <v>45195</v>
      </c>
      <c r="K530" s="23" t="s">
        <v>67</v>
      </c>
      <c r="L530" s="30">
        <v>548.24307326648056</v>
      </c>
    </row>
    <row r="531" spans="1:12" x14ac:dyDescent="0.25">
      <c r="A531" s="223" t="s">
        <v>434</v>
      </c>
      <c r="B531" s="26"/>
      <c r="C531" s="27"/>
      <c r="D531" s="8"/>
      <c r="E531" s="8"/>
      <c r="F531" s="29"/>
      <c r="G531" s="26"/>
      <c r="H531" s="27"/>
      <c r="I531" s="27"/>
      <c r="J531" s="8"/>
      <c r="K531" s="8"/>
      <c r="L531" s="30"/>
    </row>
    <row r="532" spans="1:12" x14ac:dyDescent="0.25">
      <c r="A532" s="224"/>
      <c r="B532" s="26"/>
      <c r="C532" s="27"/>
      <c r="D532" s="28"/>
      <c r="E532" s="82"/>
      <c r="F532" s="29"/>
      <c r="G532" s="26"/>
      <c r="H532" s="27"/>
      <c r="I532" s="27"/>
      <c r="J532" s="28"/>
      <c r="K532" s="82"/>
      <c r="L532" s="30"/>
    </row>
    <row r="533" spans="1:12" x14ac:dyDescent="0.25">
      <c r="A533" s="225"/>
      <c r="B533" s="49">
        <v>2858.3</v>
      </c>
      <c r="C533" s="50">
        <v>97.873578961786052</v>
      </c>
      <c r="D533" s="28">
        <v>44890</v>
      </c>
      <c r="E533" s="8" t="s">
        <v>435</v>
      </c>
      <c r="F533" s="51">
        <v>10199.300000000001</v>
      </c>
      <c r="G533" s="49">
        <v>2626.2666199999999</v>
      </c>
      <c r="H533" s="50">
        <v>2626.2666300000001</v>
      </c>
      <c r="I533" s="50">
        <f t="shared" ref="I533" si="60">H533/B533*100</f>
        <v>91.882119791484456</v>
      </c>
      <c r="J533" s="28">
        <v>45252</v>
      </c>
      <c r="K533" s="8" t="s">
        <v>436</v>
      </c>
      <c r="L533" s="52">
        <v>10521.475424999999</v>
      </c>
    </row>
    <row r="534" spans="1:12" x14ac:dyDescent="0.25">
      <c r="A534" s="223" t="s">
        <v>437</v>
      </c>
      <c r="B534" s="26"/>
      <c r="C534" s="27"/>
      <c r="D534" s="8"/>
      <c r="E534" s="8"/>
      <c r="F534" s="29"/>
      <c r="G534" s="26"/>
      <c r="H534" s="27"/>
      <c r="I534" s="27"/>
      <c r="J534" s="8"/>
      <c r="K534" s="8"/>
      <c r="L534" s="30"/>
    </row>
    <row r="535" spans="1:12" x14ac:dyDescent="0.25">
      <c r="A535" s="224"/>
      <c r="B535" s="26"/>
      <c r="C535" s="27"/>
      <c r="D535" s="28"/>
      <c r="E535" s="82"/>
      <c r="F535" s="29"/>
      <c r="G535" s="26"/>
      <c r="H535" s="27"/>
      <c r="I535" s="27"/>
      <c r="J535" s="28"/>
      <c r="K535" s="82"/>
      <c r="L535" s="30"/>
    </row>
    <row r="536" spans="1:12" x14ac:dyDescent="0.25">
      <c r="A536" s="225"/>
      <c r="B536" s="49">
        <v>4826.5</v>
      </c>
      <c r="C536" s="50">
        <v>100.19721818559269</v>
      </c>
      <c r="D536" s="28">
        <v>44883</v>
      </c>
      <c r="E536" s="8" t="s">
        <v>438</v>
      </c>
      <c r="F536" s="51">
        <v>1663.5131899999999</v>
      </c>
      <c r="G536" s="76">
        <v>4547.085</v>
      </c>
      <c r="H536" s="77">
        <v>4547.1000000000004</v>
      </c>
      <c r="I536" s="50">
        <f t="shared" ref="I536" si="61">H536/B536*100</f>
        <v>94.211126074795402</v>
      </c>
      <c r="J536" s="28">
        <v>45238</v>
      </c>
      <c r="K536" s="8" t="s">
        <v>439</v>
      </c>
      <c r="L536" s="52">
        <v>1874.4</v>
      </c>
    </row>
    <row r="537" spans="1:12" ht="33.75" customHeight="1" x14ac:dyDescent="0.25">
      <c r="A537" s="15" t="s">
        <v>440</v>
      </c>
      <c r="B537" s="39"/>
      <c r="C537" s="40"/>
      <c r="D537" s="18"/>
      <c r="E537" s="18"/>
      <c r="F537" s="53"/>
      <c r="G537" s="39"/>
      <c r="H537" s="40"/>
      <c r="I537" s="40"/>
      <c r="J537" s="18"/>
      <c r="K537" s="18"/>
      <c r="L537" s="54"/>
    </row>
    <row r="538" spans="1:12" x14ac:dyDescent="0.25">
      <c r="A538" s="223" t="s">
        <v>441</v>
      </c>
      <c r="B538" s="26"/>
      <c r="C538" s="27"/>
      <c r="D538" s="8"/>
      <c r="E538" s="8"/>
      <c r="F538" s="29"/>
      <c r="G538" s="26"/>
      <c r="H538" s="27"/>
      <c r="I538" s="27"/>
      <c r="J538" s="8"/>
      <c r="K538" s="8"/>
      <c r="L538" s="30"/>
    </row>
    <row r="539" spans="1:12" x14ac:dyDescent="0.25">
      <c r="A539" s="244"/>
      <c r="B539" s="26"/>
      <c r="C539" s="27"/>
      <c r="D539" s="8"/>
      <c r="E539" s="8"/>
      <c r="F539" s="29"/>
      <c r="G539" s="26"/>
      <c r="H539" s="27"/>
      <c r="I539" s="27"/>
      <c r="J539" s="8"/>
      <c r="K539" s="8"/>
      <c r="L539" s="30"/>
    </row>
    <row r="540" spans="1:12" x14ac:dyDescent="0.25">
      <c r="A540" s="245"/>
      <c r="B540" s="59">
        <v>4075.5</v>
      </c>
      <c r="C540" s="60">
        <v>97.867588790432961</v>
      </c>
      <c r="D540" s="28">
        <v>44890</v>
      </c>
      <c r="E540" s="8" t="s">
        <v>442</v>
      </c>
      <c r="F540" s="61">
        <v>3739.7</v>
      </c>
      <c r="G540" s="137">
        <v>4075.5</v>
      </c>
      <c r="H540" s="90">
        <v>4350.1570000000002</v>
      </c>
      <c r="I540" s="60">
        <f t="shared" ref="I540" si="62">H540/B540*100</f>
        <v>106.73922218132745</v>
      </c>
      <c r="J540" s="28">
        <v>45238</v>
      </c>
      <c r="K540" s="8" t="s">
        <v>443</v>
      </c>
      <c r="L540" s="62">
        <v>3676</v>
      </c>
    </row>
    <row r="541" spans="1:12" x14ac:dyDescent="0.25">
      <c r="A541" s="15" t="s">
        <v>444</v>
      </c>
      <c r="B541" s="16"/>
      <c r="C541" s="17"/>
      <c r="D541" s="18"/>
      <c r="E541" s="18"/>
      <c r="F541" s="19"/>
      <c r="G541" s="16"/>
      <c r="H541" s="17"/>
      <c r="I541" s="17"/>
      <c r="J541" s="18"/>
      <c r="K541" s="18"/>
      <c r="L541" s="20"/>
    </row>
    <row r="542" spans="1:12" x14ac:dyDescent="0.25">
      <c r="A542" s="223" t="s">
        <v>445</v>
      </c>
      <c r="B542" s="41"/>
      <c r="C542" s="42"/>
      <c r="D542" s="8"/>
      <c r="E542" s="8"/>
      <c r="F542" s="43"/>
      <c r="G542" s="41"/>
      <c r="H542" s="42"/>
      <c r="I542" s="42"/>
      <c r="J542" s="8"/>
      <c r="K542" s="8"/>
      <c r="L542" s="44"/>
    </row>
    <row r="543" spans="1:12" x14ac:dyDescent="0.25">
      <c r="A543" s="224"/>
      <c r="B543" s="59"/>
      <c r="C543" s="60"/>
      <c r="D543" s="8"/>
      <c r="E543" s="8"/>
      <c r="F543" s="61"/>
      <c r="G543" s="59"/>
      <c r="H543" s="60"/>
      <c r="I543" s="60"/>
      <c r="J543" s="8"/>
      <c r="K543" s="8"/>
      <c r="L543" s="62"/>
    </row>
    <row r="544" spans="1:12" x14ac:dyDescent="0.25">
      <c r="A544" s="225"/>
      <c r="B544" s="41">
        <v>4800.6000000000004</v>
      </c>
      <c r="C544" s="42">
        <v>104.06225613457039</v>
      </c>
      <c r="D544" s="28">
        <v>44890</v>
      </c>
      <c r="E544" s="8" t="s">
        <v>446</v>
      </c>
      <c r="F544" s="43">
        <v>1603.08</v>
      </c>
      <c r="G544" s="41">
        <v>4687.3459999999995</v>
      </c>
      <c r="H544" s="42">
        <v>4687.3459999999995</v>
      </c>
      <c r="I544" s="42">
        <f t="shared" ref="I544:I547" si="63">H544/B544*100</f>
        <v>97.640836562096382</v>
      </c>
      <c r="J544" s="28">
        <v>45238</v>
      </c>
      <c r="K544" s="8" t="s">
        <v>447</v>
      </c>
      <c r="L544" s="44">
        <v>1777.4850000000004</v>
      </c>
    </row>
    <row r="545" spans="1:12" ht="24" customHeight="1" x14ac:dyDescent="0.25">
      <c r="A545" s="15" t="s">
        <v>448</v>
      </c>
      <c r="B545" s="16">
        <v>3439.3125089400651</v>
      </c>
      <c r="C545" s="17">
        <v>107.21009211228498</v>
      </c>
      <c r="D545" s="38"/>
      <c r="E545" s="38"/>
      <c r="F545" s="19">
        <v>1342.2719999999999</v>
      </c>
      <c r="G545" s="17">
        <f>(G546*L546+G547*L547)/L545</f>
        <v>3048.4492490317821</v>
      </c>
      <c r="H545" s="17">
        <f>(H546*L546+H547*L547)/L545</f>
        <v>3063.7568934391511</v>
      </c>
      <c r="I545" s="17">
        <f t="shared" si="63"/>
        <v>89.080503312080424</v>
      </c>
      <c r="J545" s="38"/>
      <c r="K545" s="38"/>
      <c r="L545" s="20">
        <f>L546+L547</f>
        <v>1302.6516666666666</v>
      </c>
    </row>
    <row r="546" spans="1:12" ht="33" customHeight="1" x14ac:dyDescent="0.25">
      <c r="A546" s="58" t="s">
        <v>449</v>
      </c>
      <c r="B546" s="63">
        <v>3105</v>
      </c>
      <c r="C546" s="64">
        <v>107.27241319744343</v>
      </c>
      <c r="D546" s="28">
        <v>44890</v>
      </c>
      <c r="E546" s="8" t="s">
        <v>450</v>
      </c>
      <c r="F546" s="65">
        <v>280.67200000000003</v>
      </c>
      <c r="G546" s="63">
        <v>3105</v>
      </c>
      <c r="H546" s="64">
        <v>3209.1</v>
      </c>
      <c r="I546" s="64">
        <f t="shared" si="63"/>
        <v>103.35265700483092</v>
      </c>
      <c r="J546" s="28">
        <v>45209</v>
      </c>
      <c r="K546" s="8" t="s">
        <v>451</v>
      </c>
      <c r="L546" s="66">
        <v>191.55166666666665</v>
      </c>
    </row>
    <row r="547" spans="1:12" ht="33" customHeight="1" x14ac:dyDescent="0.25">
      <c r="A547" s="58" t="s">
        <v>452</v>
      </c>
      <c r="B547" s="26">
        <v>3527.7</v>
      </c>
      <c r="C547" s="27">
        <v>107.19559998784527</v>
      </c>
      <c r="D547" s="28">
        <v>44890</v>
      </c>
      <c r="E547" s="8" t="s">
        <v>450</v>
      </c>
      <c r="F547" s="29">
        <v>1061.5999999999999</v>
      </c>
      <c r="G547" s="26">
        <v>3038.7</v>
      </c>
      <c r="H547" s="27">
        <v>3038.7</v>
      </c>
      <c r="I547" s="27">
        <f t="shared" si="63"/>
        <v>86.138277064376226</v>
      </c>
      <c r="J547" s="28">
        <v>45209</v>
      </c>
      <c r="K547" s="8" t="s">
        <v>451</v>
      </c>
      <c r="L547" s="30">
        <v>1111.0999999999999</v>
      </c>
    </row>
    <row r="548" spans="1:12" ht="26.25" hidden="1" customHeight="1" x14ac:dyDescent="0.25">
      <c r="A548" s="15" t="s">
        <v>453</v>
      </c>
      <c r="B548" s="39"/>
      <c r="C548" s="40"/>
      <c r="D548" s="18"/>
      <c r="E548" s="18"/>
      <c r="F548" s="53"/>
      <c r="G548" s="39"/>
      <c r="H548" s="40"/>
      <c r="I548" s="40"/>
      <c r="J548" s="18"/>
      <c r="K548" s="18"/>
      <c r="L548" s="54"/>
    </row>
    <row r="549" spans="1:12" hidden="1" x14ac:dyDescent="0.25">
      <c r="A549" s="227" t="s">
        <v>454</v>
      </c>
      <c r="B549" s="26"/>
      <c r="C549" s="27"/>
      <c r="D549" s="8"/>
      <c r="E549" s="8"/>
      <c r="F549" s="29"/>
      <c r="G549" s="26"/>
      <c r="H549" s="27"/>
      <c r="I549" s="27"/>
      <c r="J549" s="8"/>
      <c r="K549" s="8"/>
      <c r="L549" s="30"/>
    </row>
    <row r="550" spans="1:12" hidden="1" x14ac:dyDescent="0.25">
      <c r="A550" s="227"/>
      <c r="B550" s="26"/>
      <c r="C550" s="27"/>
      <c r="D550" s="8"/>
      <c r="E550" s="8"/>
      <c r="F550" s="29"/>
      <c r="G550" s="26"/>
      <c r="H550" s="27"/>
      <c r="I550" s="27"/>
      <c r="J550" s="8"/>
      <c r="K550" s="8"/>
      <c r="L550" s="30"/>
    </row>
    <row r="551" spans="1:12" hidden="1" x14ac:dyDescent="0.25">
      <c r="A551" s="227"/>
      <c r="B551" s="59">
        <v>2814.6</v>
      </c>
      <c r="C551" s="60">
        <v>98.924504428511185</v>
      </c>
      <c r="D551" s="28">
        <v>44883</v>
      </c>
      <c r="E551" s="8" t="s">
        <v>455</v>
      </c>
      <c r="F551" s="61">
        <v>103.16</v>
      </c>
      <c r="G551" s="138" t="s">
        <v>456</v>
      </c>
      <c r="H551" s="139"/>
      <c r="I551" s="60">
        <f t="shared" ref="I551" si="64">H551/B551*100</f>
        <v>0</v>
      </c>
      <c r="J551" s="28"/>
      <c r="K551" s="8"/>
      <c r="L551" s="62">
        <v>103.16</v>
      </c>
    </row>
    <row r="552" spans="1:12" ht="22.5" customHeight="1" x14ac:dyDescent="0.25">
      <c r="A552" s="15" t="s">
        <v>457</v>
      </c>
      <c r="B552" s="16"/>
      <c r="C552" s="17"/>
      <c r="D552" s="18"/>
      <c r="E552" s="18"/>
      <c r="F552" s="19"/>
      <c r="G552" s="16"/>
      <c r="H552" s="17"/>
      <c r="I552" s="17"/>
      <c r="J552" s="18"/>
      <c r="K552" s="18"/>
      <c r="L552" s="20"/>
    </row>
    <row r="553" spans="1:12" x14ac:dyDescent="0.25">
      <c r="A553" s="222" t="s">
        <v>454</v>
      </c>
      <c r="B553" s="41"/>
      <c r="C553" s="42"/>
      <c r="D553" s="8"/>
      <c r="E553" s="8"/>
      <c r="F553" s="43"/>
      <c r="G553" s="41"/>
      <c r="H553" s="42"/>
      <c r="I553" s="42"/>
      <c r="J553" s="8"/>
      <c r="K553" s="8"/>
      <c r="L553" s="44"/>
    </row>
    <row r="554" spans="1:12" x14ac:dyDescent="0.25">
      <c r="A554" s="222"/>
      <c r="B554" s="41"/>
      <c r="C554" s="42"/>
      <c r="D554" s="8"/>
      <c r="E554" s="8"/>
      <c r="F554" s="43"/>
      <c r="G554" s="41"/>
      <c r="H554" s="42"/>
      <c r="I554" s="42"/>
      <c r="J554" s="8"/>
      <c r="K554" s="8"/>
      <c r="L554" s="44"/>
    </row>
    <row r="555" spans="1:12" x14ac:dyDescent="0.25">
      <c r="A555" s="222"/>
      <c r="B555" s="59">
        <v>2814.6</v>
      </c>
      <c r="C555" s="60">
        <v>98.924504428511185</v>
      </c>
      <c r="D555" s="28">
        <v>44883</v>
      </c>
      <c r="E555" s="8" t="s">
        <v>455</v>
      </c>
      <c r="F555" s="61">
        <v>541.62</v>
      </c>
      <c r="G555" s="59">
        <v>2579.54</v>
      </c>
      <c r="H555" s="60">
        <v>2579.5439999999999</v>
      </c>
      <c r="I555" s="60">
        <f t="shared" ref="I555:I556" si="65">H555/B555*100</f>
        <v>91.648688978895748</v>
      </c>
      <c r="J555" s="28">
        <v>45245</v>
      </c>
      <c r="K555" s="8" t="s">
        <v>458</v>
      </c>
      <c r="L555" s="62">
        <v>693.39576</v>
      </c>
    </row>
    <row r="556" spans="1:12" ht="28.5" customHeight="1" x14ac:dyDescent="0.25">
      <c r="A556" s="15" t="s">
        <v>459</v>
      </c>
      <c r="B556" s="16">
        <v>4510.9313436219036</v>
      </c>
      <c r="C556" s="17">
        <v>111.58424607659694</v>
      </c>
      <c r="D556" s="18"/>
      <c r="E556" s="18"/>
      <c r="F556" s="19">
        <v>6332.5907126781303</v>
      </c>
      <c r="G556" s="17">
        <f>(G558*L558+L559*G559+L562*G562+L565*G565)/L556</f>
        <v>4356.5733206616342</v>
      </c>
      <c r="H556" s="17">
        <f>(H558*L558+L559*H559+L562*H562+L565*H565)/L556</f>
        <v>4520.5626667851411</v>
      </c>
      <c r="I556" s="17">
        <f t="shared" si="65"/>
        <v>100.21351074599829</v>
      </c>
      <c r="J556" s="18"/>
      <c r="K556" s="18"/>
      <c r="L556" s="20">
        <f>L559+L562+L565</f>
        <v>6569.3818221512474</v>
      </c>
    </row>
    <row r="557" spans="1:12" x14ac:dyDescent="0.25">
      <c r="A557" s="222" t="s">
        <v>460</v>
      </c>
      <c r="B557" s="26"/>
      <c r="C557" s="27"/>
      <c r="D557" s="8"/>
      <c r="E557" s="8"/>
      <c r="F557" s="29"/>
      <c r="G557" s="26"/>
      <c r="H557" s="27"/>
      <c r="I557" s="27"/>
      <c r="J557" s="8"/>
      <c r="K557" s="8"/>
      <c r="L557" s="30"/>
    </row>
    <row r="558" spans="1:12" x14ac:dyDescent="0.25">
      <c r="A558" s="222"/>
      <c r="B558" s="26">
        <v>5562</v>
      </c>
      <c r="C558" s="27">
        <v>103.9354187689203</v>
      </c>
      <c r="D558" s="28">
        <v>44883</v>
      </c>
      <c r="E558" s="8" t="s">
        <v>167</v>
      </c>
      <c r="F558" s="29">
        <v>612.11712449462357</v>
      </c>
      <c r="G558" s="26">
        <v>5562</v>
      </c>
      <c r="H558" s="27">
        <v>6260.39</v>
      </c>
      <c r="I558" s="27">
        <f t="shared" ref="I558:I559" si="66">H558/B558*100</f>
        <v>112.55645451276519</v>
      </c>
      <c r="J558" s="28">
        <v>45238</v>
      </c>
      <c r="K558" s="8" t="s">
        <v>168</v>
      </c>
      <c r="L558" s="30">
        <v>616.57642909677418</v>
      </c>
    </row>
    <row r="559" spans="1:12" x14ac:dyDescent="0.25">
      <c r="A559" s="222"/>
      <c r="B559" s="26">
        <v>4463.88</v>
      </c>
      <c r="C559" s="50">
        <v>100.95530165278043</v>
      </c>
      <c r="D559" s="28">
        <v>44883</v>
      </c>
      <c r="E559" s="8" t="s">
        <v>167</v>
      </c>
      <c r="F559" s="29">
        <v>4884.1307126781303</v>
      </c>
      <c r="G559" s="26">
        <v>4348.26</v>
      </c>
      <c r="H559" s="27">
        <v>4348.26</v>
      </c>
      <c r="I559" s="50">
        <f t="shared" si="66"/>
        <v>97.409876609586277</v>
      </c>
      <c r="J559" s="28">
        <v>45238</v>
      </c>
      <c r="K559" s="8" t="s">
        <v>168</v>
      </c>
      <c r="L559" s="30">
        <v>4942.948488817914</v>
      </c>
    </row>
    <row r="560" spans="1:12" x14ac:dyDescent="0.25">
      <c r="A560" s="222" t="s">
        <v>461</v>
      </c>
      <c r="B560" s="26"/>
      <c r="C560" s="50"/>
      <c r="D560" s="8"/>
      <c r="E560" s="8"/>
      <c r="F560" s="29"/>
      <c r="G560" s="26"/>
      <c r="H560" s="27"/>
      <c r="I560" s="50"/>
      <c r="J560" s="8"/>
      <c r="K560" s="8"/>
      <c r="L560" s="30"/>
    </row>
    <row r="561" spans="1:12" x14ac:dyDescent="0.25">
      <c r="A561" s="222"/>
      <c r="B561" s="26"/>
      <c r="C561" s="50"/>
      <c r="D561" s="8"/>
      <c r="E561" s="8"/>
      <c r="F561" s="29"/>
      <c r="G561" s="26"/>
      <c r="H561" s="27"/>
      <c r="I561" s="50"/>
      <c r="J561" s="8"/>
      <c r="K561" s="8"/>
      <c r="L561" s="30"/>
    </row>
    <row r="562" spans="1:12" x14ac:dyDescent="0.25">
      <c r="A562" s="222"/>
      <c r="B562" s="26">
        <v>5562</v>
      </c>
      <c r="C562" s="50">
        <v>103.9354187689203</v>
      </c>
      <c r="D562" s="28">
        <v>44883</v>
      </c>
      <c r="E562" s="8" t="s">
        <v>167</v>
      </c>
      <c r="F562" s="29">
        <v>114.05999999999999</v>
      </c>
      <c r="G562" s="26">
        <v>5562</v>
      </c>
      <c r="H562" s="27">
        <v>11520.49</v>
      </c>
      <c r="I562" s="50">
        <f t="shared" ref="I562" si="67">H562/B562*100</f>
        <v>207.12855088097805</v>
      </c>
      <c r="J562" s="28">
        <v>45238</v>
      </c>
      <c r="K562" s="8" t="s">
        <v>168</v>
      </c>
      <c r="L562" s="30">
        <v>108.53333333333333</v>
      </c>
    </row>
    <row r="563" spans="1:12" x14ac:dyDescent="0.25">
      <c r="A563" s="223" t="s">
        <v>454</v>
      </c>
      <c r="B563" s="49"/>
      <c r="C563" s="50"/>
      <c r="D563" s="8"/>
      <c r="E563" s="8"/>
      <c r="F563" s="51"/>
      <c r="G563" s="49"/>
      <c r="H563" s="50"/>
      <c r="I563" s="50"/>
      <c r="J563" s="8"/>
      <c r="K563" s="8"/>
      <c r="L563" s="52"/>
    </row>
    <row r="564" spans="1:12" x14ac:dyDescent="0.25">
      <c r="A564" s="224"/>
      <c r="B564" s="49"/>
      <c r="C564" s="50"/>
      <c r="D564" s="8"/>
      <c r="E564" s="8"/>
      <c r="F564" s="51"/>
      <c r="G564" s="49"/>
      <c r="H564" s="50"/>
      <c r="I564" s="50"/>
      <c r="J564" s="8"/>
      <c r="K564" s="8"/>
      <c r="L564" s="52"/>
    </row>
    <row r="565" spans="1:12" x14ac:dyDescent="0.25">
      <c r="A565" s="225"/>
      <c r="B565" s="49">
        <v>2041.9</v>
      </c>
      <c r="C565" s="50">
        <v>93.446524186536095</v>
      </c>
      <c r="D565" s="28">
        <v>44883</v>
      </c>
      <c r="E565" s="8" t="s">
        <v>455</v>
      </c>
      <c r="F565" s="51">
        <v>1334.3999999999999</v>
      </c>
      <c r="G565" s="49">
        <v>2038.15</v>
      </c>
      <c r="H565" s="50">
        <v>2038.152</v>
      </c>
      <c r="I565" s="50">
        <f t="shared" ref="I565" si="68">H565/B565*100</f>
        <v>99.816445467456788</v>
      </c>
      <c r="J565" s="28">
        <v>45245</v>
      </c>
      <c r="K565" s="8" t="s">
        <v>458</v>
      </c>
      <c r="L565" s="52">
        <v>1517.8999999999999</v>
      </c>
    </row>
    <row r="566" spans="1:12" x14ac:dyDescent="0.25">
      <c r="A566" s="15" t="s">
        <v>462</v>
      </c>
      <c r="B566" s="39"/>
      <c r="C566" s="40"/>
      <c r="D566" s="18"/>
      <c r="E566" s="18"/>
      <c r="F566" s="53"/>
      <c r="G566" s="39"/>
      <c r="H566" s="40"/>
      <c r="I566" s="40"/>
      <c r="J566" s="18"/>
      <c r="K566" s="18"/>
      <c r="L566" s="54"/>
    </row>
    <row r="567" spans="1:12" x14ac:dyDescent="0.25">
      <c r="A567" s="222" t="s">
        <v>454</v>
      </c>
      <c r="B567" s="26"/>
      <c r="C567" s="27"/>
      <c r="D567" s="8"/>
      <c r="E567" s="8"/>
      <c r="F567" s="29"/>
      <c r="G567" s="26"/>
      <c r="H567" s="27"/>
      <c r="I567" s="27"/>
      <c r="J567" s="8"/>
      <c r="K567" s="8"/>
      <c r="L567" s="30"/>
    </row>
    <row r="568" spans="1:12" x14ac:dyDescent="0.25">
      <c r="A568" s="222"/>
      <c r="B568" s="26"/>
      <c r="C568" s="27"/>
      <c r="D568" s="8"/>
      <c r="E568" s="8"/>
      <c r="F568" s="29"/>
      <c r="G568" s="26"/>
      <c r="H568" s="27"/>
      <c r="I568" s="27"/>
      <c r="J568" s="8"/>
      <c r="K568" s="8"/>
      <c r="L568" s="30"/>
    </row>
    <row r="569" spans="1:12" x14ac:dyDescent="0.25">
      <c r="A569" s="222"/>
      <c r="B569" s="59">
        <v>2887.7</v>
      </c>
      <c r="C569" s="60">
        <v>108.3158289572393</v>
      </c>
      <c r="D569" s="28">
        <v>44883</v>
      </c>
      <c r="E569" s="8" t="s">
        <v>455</v>
      </c>
      <c r="F569" s="61">
        <v>6213.1210273333336</v>
      </c>
      <c r="G569" s="59">
        <v>2346.86</v>
      </c>
      <c r="H569" s="60">
        <v>2346.86</v>
      </c>
      <c r="I569" s="60">
        <f t="shared" ref="I569" si="69">H569/B569*100</f>
        <v>81.270907642760676</v>
      </c>
      <c r="J569" s="28">
        <v>45245</v>
      </c>
      <c r="K569" s="8" t="s">
        <v>458</v>
      </c>
      <c r="L569" s="62">
        <v>6188.7969200000007</v>
      </c>
    </row>
    <row r="570" spans="1:12" hidden="1" x14ac:dyDescent="0.25">
      <c r="A570" s="15" t="s">
        <v>463</v>
      </c>
      <c r="B570" s="16"/>
      <c r="C570" s="17"/>
      <c r="D570" s="18"/>
      <c r="E570" s="18"/>
      <c r="F570" s="19"/>
      <c r="G570" s="16"/>
      <c r="H570" s="17"/>
      <c r="I570" s="17"/>
      <c r="J570" s="18"/>
      <c r="K570" s="18"/>
      <c r="L570" s="20"/>
    </row>
    <row r="571" spans="1:12" hidden="1" x14ac:dyDescent="0.25">
      <c r="A571" s="227" t="s">
        <v>454</v>
      </c>
      <c r="B571" s="41"/>
      <c r="C571" s="42"/>
      <c r="D571" s="8"/>
      <c r="E571" s="8"/>
      <c r="F571" s="43"/>
      <c r="G571" s="41"/>
      <c r="H571" s="42"/>
      <c r="I571" s="42"/>
      <c r="J571" s="8"/>
      <c r="K571" s="8"/>
      <c r="L571" s="44"/>
    </row>
    <row r="572" spans="1:12" hidden="1" x14ac:dyDescent="0.25">
      <c r="A572" s="227"/>
      <c r="B572" s="41"/>
      <c r="C572" s="42"/>
      <c r="D572" s="8"/>
      <c r="E572" s="8"/>
      <c r="F572" s="43"/>
      <c r="G572" s="41"/>
      <c r="H572" s="42"/>
      <c r="I572" s="42"/>
      <c r="J572" s="8"/>
      <c r="K572" s="8"/>
      <c r="L572" s="44"/>
    </row>
    <row r="573" spans="1:12" hidden="1" x14ac:dyDescent="0.25">
      <c r="A573" s="227"/>
      <c r="B573" s="59">
        <v>3111.4</v>
      </c>
      <c r="C573" s="60">
        <v>105.11486486486487</v>
      </c>
      <c r="D573" s="28">
        <v>44883</v>
      </c>
      <c r="E573" s="8" t="s">
        <v>455</v>
      </c>
      <c r="F573" s="61">
        <v>69.857453333333339</v>
      </c>
      <c r="G573" s="138" t="s">
        <v>456</v>
      </c>
      <c r="H573" s="60"/>
      <c r="I573" s="60">
        <f t="shared" ref="I573" si="70">H573/B573*100</f>
        <v>0</v>
      </c>
      <c r="J573" s="28"/>
      <c r="K573" s="8"/>
      <c r="L573" s="62">
        <v>69.857453333333339</v>
      </c>
    </row>
    <row r="574" spans="1:12" x14ac:dyDescent="0.25">
      <c r="A574" s="15" t="s">
        <v>464</v>
      </c>
      <c r="B574" s="16"/>
      <c r="C574" s="17"/>
      <c r="D574" s="18"/>
      <c r="E574" s="18"/>
      <c r="F574" s="19"/>
      <c r="G574" s="16"/>
      <c r="H574" s="17"/>
      <c r="I574" s="17"/>
      <c r="J574" s="18"/>
      <c r="K574" s="18"/>
      <c r="L574" s="20"/>
    </row>
    <row r="575" spans="1:12" x14ac:dyDescent="0.25">
      <c r="A575" s="222" t="s">
        <v>465</v>
      </c>
      <c r="B575" s="41"/>
      <c r="C575" s="42"/>
      <c r="D575" s="8"/>
      <c r="E575" s="8"/>
      <c r="F575" s="43"/>
      <c r="G575" s="41"/>
      <c r="H575" s="42"/>
      <c r="I575" s="42"/>
      <c r="J575" s="8"/>
      <c r="K575" s="8"/>
      <c r="L575" s="44"/>
    </row>
    <row r="576" spans="1:12" x14ac:dyDescent="0.25">
      <c r="A576" s="222"/>
      <c r="B576" s="41"/>
      <c r="C576" s="42"/>
      <c r="D576" s="8"/>
      <c r="E576" s="8"/>
      <c r="F576" s="43"/>
      <c r="G576" s="41"/>
      <c r="H576" s="42"/>
      <c r="I576" s="42"/>
      <c r="J576" s="8"/>
      <c r="K576" s="8"/>
      <c r="L576" s="44"/>
    </row>
    <row r="577" spans="1:12" x14ac:dyDescent="0.25">
      <c r="A577" s="222"/>
      <c r="B577" s="59">
        <v>1696.6</v>
      </c>
      <c r="C577" s="60">
        <v>104.48974564266797</v>
      </c>
      <c r="D577" s="67">
        <v>44879</v>
      </c>
      <c r="E577" s="8" t="s">
        <v>466</v>
      </c>
      <c r="F577" s="61">
        <v>511.74600000000004</v>
      </c>
      <c r="G577" s="59">
        <v>1696.6</v>
      </c>
      <c r="H577" s="60">
        <v>1878.2049999999999</v>
      </c>
      <c r="I577" s="60">
        <f t="shared" ref="I577:I578" si="71">H577/B577*100</f>
        <v>110.70405516916186</v>
      </c>
      <c r="J577" s="67">
        <v>45195</v>
      </c>
      <c r="K577" s="8" t="s">
        <v>467</v>
      </c>
      <c r="L577" s="62">
        <v>536.38000000000011</v>
      </c>
    </row>
    <row r="578" spans="1:12" x14ac:dyDescent="0.25">
      <c r="A578" s="15" t="s">
        <v>468</v>
      </c>
      <c r="B578" s="16">
        <v>2729.5291527480363</v>
      </c>
      <c r="C578" s="17">
        <v>105.3259508948528</v>
      </c>
      <c r="D578" s="38"/>
      <c r="E578" s="18"/>
      <c r="F578" s="19">
        <v>51421.767333333337</v>
      </c>
      <c r="G578" s="17">
        <f>(L581*G581+L584*G584)/L578</f>
        <v>2727.2362093568486</v>
      </c>
      <c r="H578" s="17">
        <f>(L581*H581+L584*H584)/L578</f>
        <v>2935.0635074934862</v>
      </c>
      <c r="I578" s="17">
        <f t="shared" si="71"/>
        <v>107.53002965872417</v>
      </c>
      <c r="J578" s="38"/>
      <c r="K578" s="18"/>
      <c r="L578" s="20">
        <f>L581+L584</f>
        <v>52083.677819964672</v>
      </c>
    </row>
    <row r="579" spans="1:12" x14ac:dyDescent="0.25">
      <c r="A579" s="222" t="s">
        <v>469</v>
      </c>
      <c r="B579" s="26"/>
      <c r="C579" s="27"/>
      <c r="D579" s="8"/>
      <c r="E579" s="8"/>
      <c r="F579" s="29"/>
      <c r="G579" s="26"/>
      <c r="H579" s="27"/>
      <c r="I579" s="27"/>
      <c r="J579" s="8"/>
      <c r="K579" s="8"/>
      <c r="L579" s="30"/>
    </row>
    <row r="580" spans="1:12" x14ac:dyDescent="0.25">
      <c r="A580" s="222"/>
      <c r="B580" s="26"/>
      <c r="C580" s="27"/>
      <c r="D580" s="8"/>
      <c r="E580" s="8"/>
      <c r="F580" s="29"/>
      <c r="G580" s="26"/>
      <c r="H580" s="27"/>
      <c r="I580" s="27"/>
      <c r="J580" s="8"/>
      <c r="K580" s="8"/>
      <c r="L580" s="30"/>
    </row>
    <row r="581" spans="1:12" x14ac:dyDescent="0.25">
      <c r="A581" s="222"/>
      <c r="B581" s="26">
        <v>2671.3199999999997</v>
      </c>
      <c r="C581" s="27">
        <v>105.2927821398165</v>
      </c>
      <c r="D581" s="28">
        <v>44883</v>
      </c>
      <c r="E581" s="8" t="s">
        <v>470</v>
      </c>
      <c r="F581" s="29">
        <v>48914.381000000001</v>
      </c>
      <c r="G581" s="26">
        <f>2226.1*1.2</f>
        <v>2671.3199999999997</v>
      </c>
      <c r="H581" s="27">
        <f>2351.1*1.2</f>
        <v>2821.3199999999997</v>
      </c>
      <c r="I581" s="27">
        <f t="shared" ref="I581" si="72">H581/B581*100</f>
        <v>105.61520147342887</v>
      </c>
      <c r="J581" s="28">
        <v>45259</v>
      </c>
      <c r="K581" s="8" t="s">
        <v>471</v>
      </c>
      <c r="L581" s="30">
        <v>49644.056930459396</v>
      </c>
    </row>
    <row r="582" spans="1:12" x14ac:dyDescent="0.25">
      <c r="A582" s="222" t="s">
        <v>469</v>
      </c>
      <c r="B582" s="26"/>
      <c r="C582" s="27"/>
      <c r="D582" s="8"/>
      <c r="E582" s="8"/>
      <c r="F582" s="29"/>
      <c r="G582" s="26"/>
      <c r="H582" s="27"/>
      <c r="I582" s="27"/>
      <c r="J582" s="8"/>
      <c r="K582" s="8"/>
      <c r="L582" s="30"/>
    </row>
    <row r="583" spans="1:12" x14ac:dyDescent="0.25">
      <c r="A583" s="222"/>
      <c r="B583" s="26"/>
      <c r="C583" s="27"/>
      <c r="D583" s="8"/>
      <c r="E583" s="8"/>
      <c r="F583" s="29"/>
      <c r="G583" s="26"/>
      <c r="H583" s="27"/>
      <c r="I583" s="27"/>
      <c r="J583" s="8"/>
      <c r="K583" s="8"/>
      <c r="L583" s="30"/>
    </row>
    <row r="584" spans="1:12" x14ac:dyDescent="0.25">
      <c r="A584" s="222"/>
      <c r="B584" s="26">
        <v>3865.08</v>
      </c>
      <c r="C584" s="27">
        <v>102.04670025029306</v>
      </c>
      <c r="D584" s="28">
        <v>44883</v>
      </c>
      <c r="E584" s="8" t="s">
        <v>470</v>
      </c>
      <c r="F584" s="29">
        <v>2507.3863333333334</v>
      </c>
      <c r="G584" s="26">
        <f>3220.9*1.2</f>
        <v>3865.08</v>
      </c>
      <c r="H584" s="27">
        <f>4374.7*1.2</f>
        <v>5249.6399999999994</v>
      </c>
      <c r="I584" s="27">
        <f t="shared" ref="I584" si="73">H584/B584*100</f>
        <v>135.82228569654444</v>
      </c>
      <c r="J584" s="28">
        <v>45259</v>
      </c>
      <c r="K584" s="8" t="s">
        <v>471</v>
      </c>
      <c r="L584" s="30">
        <v>2439.6208895052796</v>
      </c>
    </row>
    <row r="585" spans="1:12" x14ac:dyDescent="0.25">
      <c r="A585" s="15" t="s">
        <v>472</v>
      </c>
      <c r="B585" s="39"/>
      <c r="C585" s="40"/>
      <c r="D585" s="18"/>
      <c r="E585" s="18"/>
      <c r="F585" s="53"/>
      <c r="G585" s="39"/>
      <c r="H585" s="40"/>
      <c r="I585" s="40"/>
      <c r="J585" s="18"/>
      <c r="K585" s="18"/>
      <c r="L585" s="54"/>
    </row>
    <row r="586" spans="1:12" x14ac:dyDescent="0.25">
      <c r="A586" s="222" t="s">
        <v>473</v>
      </c>
      <c r="B586" s="26"/>
      <c r="C586" s="27"/>
      <c r="D586" s="8"/>
      <c r="E586" s="8"/>
      <c r="F586" s="29"/>
      <c r="G586" s="26"/>
      <c r="H586" s="27"/>
      <c r="I586" s="27"/>
      <c r="J586" s="8"/>
      <c r="K586" s="8"/>
      <c r="L586" s="30"/>
    </row>
    <row r="587" spans="1:12" x14ac:dyDescent="0.25">
      <c r="A587" s="222"/>
      <c r="B587" s="26"/>
      <c r="C587" s="27"/>
      <c r="D587" s="8"/>
      <c r="E587" s="8"/>
      <c r="F587" s="29"/>
      <c r="G587" s="26"/>
      <c r="H587" s="27"/>
      <c r="I587" s="27"/>
      <c r="J587" s="8"/>
      <c r="K587" s="8"/>
      <c r="L587" s="30"/>
    </row>
    <row r="588" spans="1:12" x14ac:dyDescent="0.25">
      <c r="A588" s="222"/>
      <c r="B588" s="41">
        <v>9042.36</v>
      </c>
      <c r="C588" s="42">
        <v>105.41829882484612</v>
      </c>
      <c r="D588" s="28">
        <v>44883</v>
      </c>
      <c r="E588" s="8" t="s">
        <v>470</v>
      </c>
      <c r="F588" s="43">
        <v>344.00079433728001</v>
      </c>
      <c r="G588" s="41">
        <f>7170.5*1.2</f>
        <v>8604.6</v>
      </c>
      <c r="H588" s="42">
        <f>7170.5*1.2</f>
        <v>8604.6</v>
      </c>
      <c r="I588" s="42">
        <f t="shared" ref="I588" si="74">H588/B588*100</f>
        <v>95.158785980651061</v>
      </c>
      <c r="J588" s="28">
        <v>45238</v>
      </c>
      <c r="K588" s="8" t="s">
        <v>474</v>
      </c>
      <c r="L588" s="44">
        <v>351.91999999999996</v>
      </c>
    </row>
    <row r="589" spans="1:12" ht="31.5" x14ac:dyDescent="0.25">
      <c r="A589" s="15" t="s">
        <v>475</v>
      </c>
      <c r="B589" s="16"/>
      <c r="C589" s="17"/>
      <c r="D589" s="18"/>
      <c r="E589" s="18"/>
      <c r="F589" s="19"/>
      <c r="G589" s="16"/>
      <c r="H589" s="17"/>
      <c r="I589" s="17"/>
      <c r="J589" s="18"/>
      <c r="K589" s="18"/>
      <c r="L589" s="20"/>
    </row>
    <row r="590" spans="1:12" x14ac:dyDescent="0.25">
      <c r="A590" s="222" t="s">
        <v>476</v>
      </c>
      <c r="B590" s="41"/>
      <c r="C590" s="42"/>
      <c r="D590" s="8"/>
      <c r="E590" s="8"/>
      <c r="F590" s="43"/>
      <c r="G590" s="41"/>
      <c r="H590" s="42"/>
      <c r="I590" s="42"/>
      <c r="J590" s="8"/>
      <c r="K590" s="8"/>
      <c r="L590" s="44"/>
    </row>
    <row r="591" spans="1:12" x14ac:dyDescent="0.25">
      <c r="A591" s="222"/>
      <c r="B591" s="41"/>
      <c r="C591" s="42"/>
      <c r="D591" s="8"/>
      <c r="E591" s="8"/>
      <c r="F591" s="43"/>
      <c r="G591" s="41"/>
      <c r="H591" s="42"/>
      <c r="I591" s="42"/>
      <c r="J591" s="8"/>
      <c r="K591" s="8"/>
      <c r="L591" s="44"/>
    </row>
    <row r="592" spans="1:12" x14ac:dyDescent="0.25">
      <c r="A592" s="222"/>
      <c r="B592" s="41">
        <v>2157</v>
      </c>
      <c r="C592" s="42">
        <v>107.79610194902548</v>
      </c>
      <c r="D592" s="28">
        <v>44883</v>
      </c>
      <c r="E592" s="8" t="s">
        <v>477</v>
      </c>
      <c r="F592" s="43">
        <v>29383.973333333332</v>
      </c>
      <c r="G592" s="41">
        <v>2157</v>
      </c>
      <c r="H592" s="42">
        <v>2361.6</v>
      </c>
      <c r="I592" s="42">
        <f t="shared" ref="I592:I593" si="75">H592/B592*100</f>
        <v>109.48539638386647</v>
      </c>
      <c r="J592" s="28">
        <v>45230</v>
      </c>
      <c r="K592" s="8" t="s">
        <v>478</v>
      </c>
      <c r="L592" s="44">
        <v>31095.904000000006</v>
      </c>
    </row>
    <row r="593" spans="1:12" ht="38.25" customHeight="1" x14ac:dyDescent="0.25">
      <c r="A593" s="15" t="s">
        <v>479</v>
      </c>
      <c r="B593" s="16">
        <v>4652.7364012889311</v>
      </c>
      <c r="C593" s="17">
        <v>99.697423220843135</v>
      </c>
      <c r="D593" s="18"/>
      <c r="E593" s="18"/>
      <c r="F593" s="19">
        <v>10873.250799999996</v>
      </c>
      <c r="G593" s="17">
        <f>(L596*G596+L599*G599+L602*G602)/L593</f>
        <v>4673.521976356632</v>
      </c>
      <c r="H593" s="17">
        <f>(L596*H596+L599*H599+L602*H602)/L593</f>
        <v>5242.7254226143259</v>
      </c>
      <c r="I593" s="17">
        <f t="shared" si="75"/>
        <v>112.68047382099601</v>
      </c>
      <c r="J593" s="18"/>
      <c r="K593" s="18"/>
      <c r="L593" s="20">
        <f>L596+L599+L602</f>
        <v>10701.219324596932</v>
      </c>
    </row>
    <row r="594" spans="1:12" x14ac:dyDescent="0.25">
      <c r="A594" s="222" t="s">
        <v>85</v>
      </c>
      <c r="B594" s="26"/>
      <c r="C594" s="27"/>
      <c r="D594" s="8"/>
      <c r="E594" s="8"/>
      <c r="F594" s="29"/>
      <c r="G594" s="26"/>
      <c r="H594" s="27"/>
      <c r="I594" s="27"/>
      <c r="J594" s="8"/>
      <c r="K594" s="8"/>
      <c r="L594" s="30"/>
    </row>
    <row r="595" spans="1:12" x14ac:dyDescent="0.25">
      <c r="A595" s="222"/>
      <c r="B595" s="26"/>
      <c r="C595" s="27"/>
      <c r="D595" s="8"/>
      <c r="E595" s="8"/>
      <c r="F595" s="29"/>
      <c r="G595" s="26"/>
      <c r="H595" s="27"/>
      <c r="I595" s="27"/>
      <c r="J595" s="8"/>
      <c r="K595" s="8"/>
      <c r="L595" s="30"/>
    </row>
    <row r="596" spans="1:12" x14ac:dyDescent="0.25">
      <c r="A596" s="222"/>
      <c r="B596" s="26">
        <v>5848.079999999999</v>
      </c>
      <c r="C596" s="27">
        <v>104.0661401741767</v>
      </c>
      <c r="D596" s="28">
        <v>44888</v>
      </c>
      <c r="E596" s="67" t="s">
        <v>86</v>
      </c>
      <c r="F596" s="29">
        <v>6916.058799999998</v>
      </c>
      <c r="G596" s="26">
        <v>5848.079999999999</v>
      </c>
      <c r="H596" s="27">
        <v>6702.48</v>
      </c>
      <c r="I596" s="27">
        <f t="shared" ref="I596" si="76">H596/B596*100</f>
        <v>114.60992325686381</v>
      </c>
      <c r="J596" s="28">
        <v>45230</v>
      </c>
      <c r="K596" s="67" t="s">
        <v>480</v>
      </c>
      <c r="L596" s="30">
        <v>6916.058799999998</v>
      </c>
    </row>
    <row r="597" spans="1:12" x14ac:dyDescent="0.25">
      <c r="A597" s="222" t="s">
        <v>481</v>
      </c>
      <c r="B597" s="26"/>
      <c r="C597" s="27"/>
      <c r="D597" s="8"/>
      <c r="E597" s="8"/>
      <c r="F597" s="29"/>
      <c r="G597" s="26"/>
      <c r="H597" s="27"/>
      <c r="I597" s="27"/>
      <c r="J597" s="8"/>
      <c r="K597" s="8"/>
      <c r="L597" s="30"/>
    </row>
    <row r="598" spans="1:12" x14ac:dyDescent="0.25">
      <c r="A598" s="222"/>
      <c r="B598" s="26"/>
      <c r="C598" s="27"/>
      <c r="D598" s="8"/>
      <c r="E598" s="8"/>
      <c r="F598" s="29"/>
      <c r="G598" s="26"/>
      <c r="H598" s="27"/>
      <c r="I598" s="27"/>
      <c r="J598" s="8"/>
      <c r="K598" s="8"/>
      <c r="L598" s="30"/>
    </row>
    <row r="599" spans="1:12" x14ac:dyDescent="0.25">
      <c r="A599" s="222"/>
      <c r="B599" s="26">
        <v>2311.1999999999998</v>
      </c>
      <c r="C599" s="27">
        <v>93.253712072304708</v>
      </c>
      <c r="D599" s="28">
        <v>44888</v>
      </c>
      <c r="E599" s="8" t="s">
        <v>482</v>
      </c>
      <c r="F599" s="29">
        <v>3569.2919999999995</v>
      </c>
      <c r="G599" s="26">
        <v>2265</v>
      </c>
      <c r="H599" s="27">
        <v>2265</v>
      </c>
      <c r="I599" s="27">
        <f t="shared" ref="I599" si="77">H599/B599*100</f>
        <v>98.001038421599176</v>
      </c>
      <c r="J599" s="28">
        <v>45230</v>
      </c>
      <c r="K599" s="8" t="s">
        <v>483</v>
      </c>
      <c r="L599" s="30">
        <v>3406.2005245969349</v>
      </c>
    </row>
    <row r="600" spans="1:12" x14ac:dyDescent="0.25">
      <c r="A600" s="222" t="s">
        <v>484</v>
      </c>
      <c r="B600" s="26"/>
      <c r="C600" s="27"/>
      <c r="D600" s="8"/>
      <c r="E600" s="8"/>
      <c r="F600" s="29"/>
      <c r="G600" s="26"/>
      <c r="H600" s="27"/>
      <c r="I600" s="27"/>
      <c r="J600" s="8"/>
      <c r="K600" s="8"/>
      <c r="L600" s="30"/>
    </row>
    <row r="601" spans="1:12" x14ac:dyDescent="0.25">
      <c r="A601" s="222"/>
      <c r="B601" s="26"/>
      <c r="C601" s="27"/>
      <c r="D601" s="8"/>
      <c r="E601" s="8"/>
      <c r="F601" s="29"/>
      <c r="G601" s="26"/>
      <c r="H601" s="27"/>
      <c r="I601" s="27"/>
      <c r="J601" s="8"/>
      <c r="K601" s="8"/>
      <c r="L601" s="30"/>
    </row>
    <row r="602" spans="1:12" x14ac:dyDescent="0.25">
      <c r="A602" s="222"/>
      <c r="B602" s="26">
        <v>4886.2</v>
      </c>
      <c r="C602" s="27">
        <v>108.84344649380735</v>
      </c>
      <c r="D602" s="28">
        <v>44888</v>
      </c>
      <c r="E602" s="8" t="s">
        <v>482</v>
      </c>
      <c r="F602" s="29">
        <v>387.9</v>
      </c>
      <c r="G602" s="26">
        <v>4886.2</v>
      </c>
      <c r="H602" s="27">
        <v>5366.7</v>
      </c>
      <c r="I602" s="27">
        <f t="shared" ref="I602" si="78">H602/B602*100</f>
        <v>109.83381769063894</v>
      </c>
      <c r="J602" s="28">
        <v>45230</v>
      </c>
      <c r="K602" s="8" t="s">
        <v>483</v>
      </c>
      <c r="L602" s="30">
        <v>378.96</v>
      </c>
    </row>
    <row r="603" spans="1:12" ht="18" customHeight="1" x14ac:dyDescent="0.25">
      <c r="A603" s="15" t="s">
        <v>485</v>
      </c>
      <c r="B603" s="39"/>
      <c r="C603" s="40"/>
      <c r="D603" s="18"/>
      <c r="E603" s="18"/>
      <c r="F603" s="53"/>
      <c r="G603" s="39"/>
      <c r="H603" s="40"/>
      <c r="I603" s="40"/>
      <c r="J603" s="18"/>
      <c r="K603" s="18"/>
      <c r="L603" s="54"/>
    </row>
    <row r="604" spans="1:12" x14ac:dyDescent="0.25">
      <c r="A604" s="222" t="s">
        <v>469</v>
      </c>
      <c r="B604" s="26"/>
      <c r="C604" s="27"/>
      <c r="D604" s="8"/>
      <c r="E604" s="8"/>
      <c r="F604" s="29"/>
      <c r="G604" s="26"/>
      <c r="H604" s="27"/>
      <c r="I604" s="27"/>
      <c r="J604" s="8"/>
      <c r="K604" s="8"/>
      <c r="L604" s="30"/>
    </row>
    <row r="605" spans="1:12" x14ac:dyDescent="0.25">
      <c r="A605" s="222"/>
      <c r="B605" s="26"/>
      <c r="C605" s="27"/>
      <c r="D605" s="8"/>
      <c r="E605" s="8"/>
      <c r="F605" s="29"/>
      <c r="G605" s="26"/>
      <c r="H605" s="27"/>
      <c r="I605" s="27"/>
      <c r="J605" s="8"/>
      <c r="K605" s="8"/>
      <c r="L605" s="30"/>
    </row>
    <row r="606" spans="1:12" x14ac:dyDescent="0.25">
      <c r="A606" s="222"/>
      <c r="B606" s="41">
        <v>3865.08</v>
      </c>
      <c r="C606" s="42">
        <v>102.04670025029306</v>
      </c>
      <c r="D606" s="28">
        <v>44883</v>
      </c>
      <c r="E606" s="8" t="s">
        <v>470</v>
      </c>
      <c r="F606" s="43">
        <v>96.105000000000004</v>
      </c>
      <c r="G606" s="41">
        <v>3865.08</v>
      </c>
      <c r="H606" s="42">
        <v>5249.6399999999994</v>
      </c>
      <c r="I606" s="42">
        <f t="shared" ref="I606" si="79">H606/B606*100</f>
        <v>135.82228569654444</v>
      </c>
      <c r="J606" s="28">
        <v>45259</v>
      </c>
      <c r="K606" s="8" t="s">
        <v>471</v>
      </c>
      <c r="L606" s="44">
        <v>124.73399999999998</v>
      </c>
    </row>
    <row r="607" spans="1:12" ht="36" customHeight="1" x14ac:dyDescent="0.25">
      <c r="A607" s="39" t="s">
        <v>486</v>
      </c>
      <c r="B607" s="16">
        <f>(F610*B610+F616*B616+F619*B619+B613*F613)/F607</f>
        <v>4419.0228935203613</v>
      </c>
      <c r="C607" s="17">
        <v>162.4384436993499</v>
      </c>
      <c r="D607" s="18"/>
      <c r="E607" s="18"/>
      <c r="F607" s="19">
        <f>F613+F616+F619</f>
        <v>6744.8974119999993</v>
      </c>
      <c r="G607" s="17">
        <f>(L610*G610+L616*G616+L619*G619+G613*L613)/L607</f>
        <v>4419.0224096627753</v>
      </c>
      <c r="H607" s="17">
        <f>(L610*H610+L616*H616+L619*H619+L622*H622+H613*L613)/L607</f>
        <v>4918.1320303838729</v>
      </c>
      <c r="I607" s="17">
        <f>H607/B607*100</f>
        <v>111.29455874952261</v>
      </c>
      <c r="J607" s="18"/>
      <c r="K607" s="18"/>
      <c r="L607" s="20">
        <f>L610+L616+L619+L622+L613</f>
        <v>6744.8939999999993</v>
      </c>
    </row>
    <row r="608" spans="1:12" hidden="1" x14ac:dyDescent="0.25">
      <c r="A608" s="227" t="s">
        <v>487</v>
      </c>
      <c r="B608" s="41"/>
      <c r="C608" s="42"/>
      <c r="D608" s="8"/>
      <c r="E608" s="8"/>
      <c r="F608" s="43"/>
      <c r="G608" s="41"/>
      <c r="H608" s="42"/>
      <c r="I608" s="42"/>
      <c r="J608" s="8"/>
      <c r="K608" s="8"/>
      <c r="L608" s="44"/>
    </row>
    <row r="609" spans="1:13" hidden="1" x14ac:dyDescent="0.25">
      <c r="A609" s="227"/>
      <c r="B609" s="41"/>
      <c r="C609" s="42"/>
      <c r="D609" s="8"/>
      <c r="E609" s="8"/>
      <c r="F609" s="43"/>
      <c r="G609" s="41"/>
      <c r="H609" s="42"/>
      <c r="I609" s="42"/>
      <c r="J609" s="8"/>
      <c r="K609" s="8"/>
      <c r="L609" s="44"/>
    </row>
    <row r="610" spans="1:13" hidden="1" x14ac:dyDescent="0.25">
      <c r="A610" s="227"/>
      <c r="B610" s="26"/>
      <c r="C610" s="27"/>
      <c r="D610" s="67"/>
      <c r="E610" s="23"/>
      <c r="F610" s="29"/>
      <c r="G610" s="26"/>
      <c r="H610" s="27"/>
      <c r="I610" s="27"/>
      <c r="J610" s="67"/>
      <c r="K610" s="23"/>
      <c r="L610" s="30"/>
      <c r="M610" s="140"/>
    </row>
    <row r="611" spans="1:13" x14ac:dyDescent="0.25">
      <c r="A611" s="223" t="s">
        <v>783</v>
      </c>
      <c r="B611" s="26"/>
      <c r="C611" s="27"/>
      <c r="D611" s="67"/>
      <c r="E611" s="23"/>
      <c r="F611" s="29"/>
      <c r="G611" s="26"/>
      <c r="H611" s="27"/>
      <c r="I611" s="27"/>
      <c r="J611" s="67"/>
      <c r="K611" s="23"/>
      <c r="L611" s="30"/>
      <c r="M611" s="140"/>
    </row>
    <row r="612" spans="1:13" x14ac:dyDescent="0.25">
      <c r="A612" s="224"/>
      <c r="B612" s="26"/>
      <c r="C612" s="27"/>
      <c r="D612" s="67"/>
      <c r="E612" s="23"/>
      <c r="F612" s="29"/>
      <c r="G612" s="26"/>
      <c r="H612" s="27"/>
      <c r="I612" s="27"/>
      <c r="J612" s="67"/>
      <c r="K612" s="23"/>
      <c r="L612" s="30"/>
      <c r="M612" s="140"/>
    </row>
    <row r="613" spans="1:13" x14ac:dyDescent="0.25">
      <c r="A613" s="225"/>
      <c r="B613" s="26">
        <v>3907.2</v>
      </c>
      <c r="C613" s="27"/>
      <c r="D613" s="67">
        <v>44964</v>
      </c>
      <c r="E613" s="23" t="s">
        <v>784</v>
      </c>
      <c r="F613" s="29">
        <v>4433.8939999999993</v>
      </c>
      <c r="G613" s="26">
        <v>3907.2</v>
      </c>
      <c r="H613" s="27">
        <v>4170.576</v>
      </c>
      <c r="I613" s="27">
        <f t="shared" ref="I613" si="80">H613/B613*100</f>
        <v>106.74078624078625</v>
      </c>
      <c r="J613" s="67">
        <v>45273</v>
      </c>
      <c r="K613" s="23" t="s">
        <v>148</v>
      </c>
      <c r="L613" s="30">
        <v>4433.8939999999993</v>
      </c>
      <c r="M613" s="140"/>
    </row>
    <row r="614" spans="1:13" x14ac:dyDescent="0.25">
      <c r="A614" s="223" t="s">
        <v>146</v>
      </c>
      <c r="B614" s="26"/>
      <c r="C614" s="27"/>
      <c r="D614" s="23"/>
      <c r="E614" s="23"/>
      <c r="F614" s="29"/>
      <c r="G614" s="26"/>
      <c r="H614" s="27"/>
      <c r="I614" s="27"/>
      <c r="J614" s="23"/>
      <c r="K614" s="23"/>
      <c r="L614" s="30"/>
    </row>
    <row r="615" spans="1:13" x14ac:dyDescent="0.25">
      <c r="A615" s="224"/>
      <c r="B615" s="26"/>
      <c r="C615" s="27"/>
      <c r="D615" s="23"/>
      <c r="E615" s="23"/>
      <c r="F615" s="29"/>
      <c r="G615" s="26"/>
      <c r="H615" s="27"/>
      <c r="I615" s="27"/>
      <c r="J615" s="23"/>
      <c r="K615" s="23"/>
      <c r="L615" s="30"/>
      <c r="M615" s="2" t="s">
        <v>785</v>
      </c>
    </row>
    <row r="616" spans="1:13" x14ac:dyDescent="0.25">
      <c r="A616" s="225"/>
      <c r="B616" s="26">
        <v>5375.52</v>
      </c>
      <c r="C616" s="27">
        <v>114.58828946358683</v>
      </c>
      <c r="D616" s="67">
        <v>44890</v>
      </c>
      <c r="E616" s="23" t="s">
        <v>147</v>
      </c>
      <c r="F616" s="29">
        <v>1579.5034119999998</v>
      </c>
      <c r="G616" s="26">
        <v>5375.52</v>
      </c>
      <c r="H616" s="27">
        <v>6306.36</v>
      </c>
      <c r="I616" s="27">
        <f t="shared" ref="I616" si="81">H616/B616*100</f>
        <v>117.31627823912847</v>
      </c>
      <c r="J616" s="67">
        <v>45273</v>
      </c>
      <c r="K616" s="23" t="s">
        <v>148</v>
      </c>
      <c r="L616" s="30">
        <v>1579.5</v>
      </c>
    </row>
    <row r="617" spans="1:13" x14ac:dyDescent="0.25">
      <c r="A617" s="222" t="s">
        <v>488</v>
      </c>
      <c r="B617" s="26"/>
      <c r="C617" s="27"/>
      <c r="D617" s="23"/>
      <c r="E617" s="23"/>
      <c r="F617" s="29"/>
      <c r="G617" s="26"/>
      <c r="H617" s="27"/>
      <c r="I617" s="27"/>
      <c r="J617" s="23"/>
      <c r="K617" s="23"/>
      <c r="L617" s="30"/>
    </row>
    <row r="618" spans="1:13" x14ac:dyDescent="0.25">
      <c r="A618" s="222"/>
      <c r="B618" s="26"/>
      <c r="C618" s="27"/>
      <c r="D618" s="23"/>
      <c r="E618" s="23"/>
      <c r="F618" s="29"/>
      <c r="G618" s="26"/>
      <c r="H618" s="27"/>
      <c r="I618" s="27"/>
      <c r="J618" s="23"/>
      <c r="K618" s="23"/>
      <c r="L618" s="30"/>
    </row>
    <row r="619" spans="1:13" x14ac:dyDescent="0.25">
      <c r="A619" s="222"/>
      <c r="B619" s="26">
        <v>5456.04</v>
      </c>
      <c r="C619" s="27">
        <v>121.51103746859799</v>
      </c>
      <c r="D619" s="67">
        <v>44890</v>
      </c>
      <c r="E619" s="23" t="s">
        <v>147</v>
      </c>
      <c r="F619" s="29">
        <v>731.5</v>
      </c>
      <c r="G619" s="26">
        <v>5456.04</v>
      </c>
      <c r="H619" s="27">
        <v>6451.8</v>
      </c>
      <c r="I619" s="27">
        <f t="shared" ref="I619" si="82">H619/B619*100</f>
        <v>118.250599335782</v>
      </c>
      <c r="J619" s="67">
        <v>45273</v>
      </c>
      <c r="K619" s="23" t="s">
        <v>148</v>
      </c>
      <c r="L619" s="30">
        <v>731.5</v>
      </c>
    </row>
    <row r="620" spans="1:13" hidden="1" x14ac:dyDescent="0.25">
      <c r="A620" s="227" t="s">
        <v>489</v>
      </c>
      <c r="B620" s="26"/>
      <c r="C620" s="27"/>
      <c r="D620" s="8"/>
      <c r="E620" s="23"/>
      <c r="F620" s="29"/>
      <c r="G620" s="26"/>
      <c r="H620" s="27"/>
      <c r="I620" s="27"/>
      <c r="J620" s="8"/>
      <c r="K620" s="23"/>
      <c r="L620" s="30"/>
    </row>
    <row r="621" spans="1:13" hidden="1" x14ac:dyDescent="0.25">
      <c r="A621" s="227"/>
      <c r="B621" s="26"/>
      <c r="C621" s="27"/>
      <c r="D621" s="8"/>
      <c r="E621" s="23"/>
      <c r="F621" s="29"/>
      <c r="G621" s="26"/>
      <c r="H621" s="27"/>
      <c r="I621" s="27"/>
      <c r="J621" s="8"/>
      <c r="K621" s="23"/>
      <c r="L621" s="30"/>
    </row>
    <row r="622" spans="1:13" ht="0.75" hidden="1" customHeight="1" x14ac:dyDescent="0.25">
      <c r="A622" s="227"/>
      <c r="B622" s="26">
        <v>4281.8999999999996</v>
      </c>
      <c r="C622" s="27">
        <v>110.77794737795254</v>
      </c>
      <c r="D622" s="28">
        <v>44879</v>
      </c>
      <c r="E622" s="82" t="s">
        <v>490</v>
      </c>
      <c r="F622" s="29">
        <v>19.5</v>
      </c>
      <c r="G622" s="141" t="s">
        <v>491</v>
      </c>
      <c r="H622" s="27"/>
      <c r="I622" s="27">
        <f t="shared" ref="I622" si="83">H622/B622*100</f>
        <v>0</v>
      </c>
      <c r="J622" s="28"/>
      <c r="K622" s="82"/>
      <c r="L622" s="30"/>
    </row>
    <row r="623" spans="1:13" ht="12" hidden="1" customHeight="1" x14ac:dyDescent="0.25">
      <c r="A623" s="103"/>
      <c r="B623" s="26"/>
      <c r="C623" s="27"/>
      <c r="D623" s="28"/>
      <c r="E623" s="82"/>
      <c r="F623" s="29"/>
      <c r="G623" s="141"/>
      <c r="H623" s="27"/>
      <c r="I623" s="27"/>
      <c r="J623" s="28"/>
      <c r="K623" s="82"/>
      <c r="L623" s="30"/>
    </row>
    <row r="624" spans="1:13" x14ac:dyDescent="0.25">
      <c r="A624" s="15" t="s">
        <v>492</v>
      </c>
      <c r="B624" s="39"/>
      <c r="C624" s="40"/>
      <c r="D624" s="18"/>
      <c r="E624" s="18"/>
      <c r="F624" s="53"/>
      <c r="G624" s="39"/>
      <c r="H624" s="40"/>
      <c r="I624" s="40"/>
      <c r="J624" s="18"/>
      <c r="K624" s="18"/>
      <c r="L624" s="54"/>
    </row>
    <row r="625" spans="1:12" x14ac:dyDescent="0.25">
      <c r="A625" s="222" t="s">
        <v>493</v>
      </c>
      <c r="B625" s="26"/>
      <c r="C625" s="27"/>
      <c r="D625" s="8"/>
      <c r="E625" s="8"/>
      <c r="F625" s="29"/>
      <c r="G625" s="26"/>
      <c r="H625" s="27"/>
      <c r="I625" s="27"/>
      <c r="J625" s="8"/>
      <c r="K625" s="8"/>
      <c r="L625" s="30"/>
    </row>
    <row r="626" spans="1:12" x14ac:dyDescent="0.25">
      <c r="A626" s="222"/>
      <c r="B626" s="26"/>
      <c r="C626" s="27"/>
      <c r="D626" s="8"/>
      <c r="E626" s="8"/>
      <c r="F626" s="29"/>
      <c r="G626" s="26"/>
      <c r="H626" s="27"/>
      <c r="I626" s="27"/>
      <c r="J626" s="8"/>
      <c r="K626" s="8"/>
      <c r="L626" s="30"/>
    </row>
    <row r="627" spans="1:12" x14ac:dyDescent="0.25">
      <c r="A627" s="222"/>
      <c r="B627" s="41">
        <v>3073.4</v>
      </c>
      <c r="C627" s="42">
        <v>105.34000548395943</v>
      </c>
      <c r="D627" s="28">
        <v>44890</v>
      </c>
      <c r="E627" s="8" t="s">
        <v>494</v>
      </c>
      <c r="F627" s="43">
        <v>1130</v>
      </c>
      <c r="G627" s="41">
        <v>3073.4</v>
      </c>
      <c r="H627" s="42">
        <v>3193.5990000000002</v>
      </c>
      <c r="I627" s="42">
        <f t="shared" ref="I627" si="84">H627/B627*100</f>
        <v>103.91094553263487</v>
      </c>
      <c r="J627" s="28">
        <v>45216</v>
      </c>
      <c r="K627" s="8" t="s">
        <v>495</v>
      </c>
      <c r="L627" s="44">
        <v>1130</v>
      </c>
    </row>
    <row r="628" spans="1:12" x14ac:dyDescent="0.25">
      <c r="A628" s="15" t="s">
        <v>496</v>
      </c>
      <c r="B628" s="16"/>
      <c r="C628" s="40"/>
      <c r="D628" s="18"/>
      <c r="E628" s="18"/>
      <c r="F628" s="19"/>
      <c r="G628" s="16"/>
      <c r="H628" s="17"/>
      <c r="I628" s="40"/>
      <c r="J628" s="18"/>
      <c r="K628" s="18"/>
      <c r="L628" s="20"/>
    </row>
    <row r="629" spans="1:12" x14ac:dyDescent="0.25">
      <c r="A629" s="222" t="s">
        <v>497</v>
      </c>
      <c r="B629" s="41"/>
      <c r="C629" s="27"/>
      <c r="D629" s="8"/>
      <c r="E629" s="8"/>
      <c r="F629" s="43"/>
      <c r="G629" s="41"/>
      <c r="H629" s="42"/>
      <c r="I629" s="27"/>
      <c r="J629" s="8"/>
      <c r="K629" s="8"/>
      <c r="L629" s="44"/>
    </row>
    <row r="630" spans="1:12" x14ac:dyDescent="0.25">
      <c r="A630" s="222"/>
      <c r="B630" s="41"/>
      <c r="C630" s="27"/>
      <c r="D630" s="8"/>
      <c r="E630" s="8"/>
      <c r="F630" s="43"/>
      <c r="G630" s="41"/>
      <c r="H630" s="42"/>
      <c r="I630" s="27"/>
      <c r="J630" s="8"/>
      <c r="K630" s="8"/>
      <c r="L630" s="44"/>
    </row>
    <row r="631" spans="1:12" x14ac:dyDescent="0.25">
      <c r="A631" s="222"/>
      <c r="B631" s="59">
        <v>2594.1999999999998</v>
      </c>
      <c r="C631" s="42">
        <v>108.91305260506317</v>
      </c>
      <c r="D631" s="28">
        <v>44888</v>
      </c>
      <c r="E631" s="8" t="s">
        <v>498</v>
      </c>
      <c r="F631" s="61">
        <v>2983.8599999999997</v>
      </c>
      <c r="G631" s="59">
        <v>2594.1999999999998</v>
      </c>
      <c r="H631" s="60">
        <v>2844.0219999999999</v>
      </c>
      <c r="I631" s="42">
        <f t="shared" ref="I631" si="85">H631/B631*100</f>
        <v>109.63002081566573</v>
      </c>
      <c r="J631" s="28">
        <v>45245</v>
      </c>
      <c r="K631" s="8" t="s">
        <v>499</v>
      </c>
      <c r="L631" s="62">
        <v>2875.8299999999995</v>
      </c>
    </row>
    <row r="632" spans="1:12" x14ac:dyDescent="0.25">
      <c r="A632" s="15" t="s">
        <v>500</v>
      </c>
      <c r="B632" s="16">
        <v>3396.7277405643231</v>
      </c>
      <c r="C632" s="17">
        <v>107.89755619501442</v>
      </c>
      <c r="D632" s="38"/>
      <c r="E632" s="38"/>
      <c r="F632" s="19">
        <v>987.58991077129997</v>
      </c>
      <c r="G632" s="17">
        <f>(L635*G635+L638*G638)/L632</f>
        <v>3380.7272273432436</v>
      </c>
      <c r="H632" s="17">
        <f>(L635*H635+L638*H638)/L632</f>
        <v>3705.3328211737107</v>
      </c>
      <c r="I632" s="17">
        <f>H632/B632*100</f>
        <v>109.08536403798195</v>
      </c>
      <c r="J632" s="38"/>
      <c r="K632" s="38"/>
      <c r="L632" s="20">
        <f>L635+L638</f>
        <v>977.03891077130004</v>
      </c>
    </row>
    <row r="633" spans="1:12" x14ac:dyDescent="0.25">
      <c r="A633" s="222" t="s">
        <v>501</v>
      </c>
      <c r="B633" s="26"/>
      <c r="C633" s="27"/>
      <c r="D633" s="8"/>
      <c r="E633" s="8"/>
      <c r="F633" s="29"/>
      <c r="G633" s="26"/>
      <c r="H633" s="27"/>
      <c r="I633" s="27"/>
      <c r="J633" s="8"/>
      <c r="K633" s="8"/>
      <c r="L633" s="30"/>
    </row>
    <row r="634" spans="1:12" x14ac:dyDescent="0.25">
      <c r="A634" s="222"/>
      <c r="B634" s="26"/>
      <c r="C634" s="27"/>
      <c r="D634" s="8"/>
      <c r="E634" s="8"/>
      <c r="F634" s="29"/>
      <c r="G634" s="26"/>
      <c r="H634" s="27"/>
      <c r="I634" s="27"/>
      <c r="J634" s="8"/>
      <c r="K634" s="8"/>
      <c r="L634" s="30"/>
    </row>
    <row r="635" spans="1:12" x14ac:dyDescent="0.25">
      <c r="A635" s="222"/>
      <c r="B635" s="26">
        <v>3202.7999999999997</v>
      </c>
      <c r="C635" s="27">
        <v>108.31101371641914</v>
      </c>
      <c r="D635" s="28">
        <v>44890</v>
      </c>
      <c r="E635" s="8" t="s">
        <v>502</v>
      </c>
      <c r="F635" s="29">
        <v>873.28991077130001</v>
      </c>
      <c r="G635" s="26">
        <v>3202.8</v>
      </c>
      <c r="H635" s="27">
        <v>3547.92</v>
      </c>
      <c r="I635" s="27">
        <f t="shared" ref="I635" si="86">H635/B635*100</f>
        <v>110.77557137504685</v>
      </c>
      <c r="J635" s="28">
        <v>45216</v>
      </c>
      <c r="K635" s="8" t="s">
        <v>503</v>
      </c>
      <c r="L635" s="30">
        <v>873.28991077130001</v>
      </c>
    </row>
    <row r="636" spans="1:12" x14ac:dyDescent="0.25">
      <c r="A636" s="222" t="s">
        <v>504</v>
      </c>
      <c r="B636" s="26"/>
      <c r="C636" s="27"/>
      <c r="D636" s="8"/>
      <c r="E636" s="8"/>
      <c r="F636" s="29"/>
      <c r="G636" s="26"/>
      <c r="H636" s="27"/>
      <c r="I636" s="27"/>
      <c r="J636" s="8"/>
      <c r="K636" s="8"/>
      <c r="L636" s="30"/>
    </row>
    <row r="637" spans="1:12" x14ac:dyDescent="0.25">
      <c r="A637" s="241"/>
      <c r="B637" s="26"/>
      <c r="C637" s="27"/>
      <c r="D637" s="8"/>
      <c r="E637" s="8"/>
      <c r="F637" s="29"/>
      <c r="G637" s="26"/>
      <c r="H637" s="27"/>
      <c r="I637" s="27"/>
      <c r="J637" s="8"/>
      <c r="K637" s="8"/>
      <c r="L637" s="30"/>
    </row>
    <row r="638" spans="1:12" x14ac:dyDescent="0.25">
      <c r="A638" s="241"/>
      <c r="B638" s="26">
        <v>4878.3999999999996</v>
      </c>
      <c r="C638" s="27">
        <v>105.87035308925977</v>
      </c>
      <c r="D638" s="28">
        <v>44890</v>
      </c>
      <c r="E638" s="8" t="s">
        <v>505</v>
      </c>
      <c r="F638" s="29">
        <v>114.3</v>
      </c>
      <c r="G638" s="26">
        <v>4878.3999999999996</v>
      </c>
      <c r="H638" s="27">
        <v>5030.3289999999997</v>
      </c>
      <c r="I638" s="27">
        <f t="shared" ref="I638" si="87">H638/B638*100</f>
        <v>103.11432026894063</v>
      </c>
      <c r="J638" s="28">
        <v>45195</v>
      </c>
      <c r="K638" s="8" t="s">
        <v>506</v>
      </c>
      <c r="L638" s="30">
        <v>103.749</v>
      </c>
    </row>
    <row r="639" spans="1:12" x14ac:dyDescent="0.25">
      <c r="A639" s="15" t="s">
        <v>507</v>
      </c>
      <c r="B639" s="39"/>
      <c r="C639" s="40"/>
      <c r="D639" s="18"/>
      <c r="E639" s="18"/>
      <c r="F639" s="53"/>
      <c r="G639" s="39"/>
      <c r="H639" s="40"/>
      <c r="I639" s="40"/>
      <c r="J639" s="18"/>
      <c r="K639" s="18"/>
      <c r="L639" s="54"/>
    </row>
    <row r="640" spans="1:12" x14ac:dyDescent="0.25">
      <c r="A640" s="222" t="s">
        <v>508</v>
      </c>
      <c r="B640" s="26"/>
      <c r="C640" s="27"/>
      <c r="D640" s="8"/>
      <c r="E640" s="8"/>
      <c r="F640" s="29"/>
      <c r="G640" s="26"/>
      <c r="H640" s="27"/>
      <c r="I640" s="27"/>
      <c r="J640" s="8"/>
      <c r="K640" s="8"/>
      <c r="L640" s="30"/>
    </row>
    <row r="641" spans="1:12" x14ac:dyDescent="0.25">
      <c r="A641" s="222"/>
      <c r="B641" s="26"/>
      <c r="C641" s="27"/>
      <c r="D641" s="8"/>
      <c r="E641" s="8"/>
      <c r="F641" s="29"/>
      <c r="G641" s="26"/>
      <c r="H641" s="27"/>
      <c r="I641" s="27"/>
      <c r="J641" s="8"/>
      <c r="K641" s="8"/>
      <c r="L641" s="30"/>
    </row>
    <row r="642" spans="1:12" x14ac:dyDescent="0.25">
      <c r="A642" s="222"/>
      <c r="B642" s="41">
        <v>3542</v>
      </c>
      <c r="C642" s="42">
        <v>102.46767147857784</v>
      </c>
      <c r="D642" s="28">
        <v>44890</v>
      </c>
      <c r="E642" s="8" t="s">
        <v>505</v>
      </c>
      <c r="F642" s="43">
        <v>237.00800000000001</v>
      </c>
      <c r="G642" s="41">
        <v>3306.08</v>
      </c>
      <c r="H642" s="42">
        <v>3306.08</v>
      </c>
      <c r="I642" s="42">
        <f t="shared" ref="I642" si="88">H642/B642*100</f>
        <v>93.339356295878034</v>
      </c>
      <c r="J642" s="28">
        <v>45195</v>
      </c>
      <c r="K642" s="8" t="s">
        <v>506</v>
      </c>
      <c r="L642" s="44">
        <v>187.40799999999999</v>
      </c>
    </row>
    <row r="643" spans="1:12" x14ac:dyDescent="0.25">
      <c r="A643" s="15" t="s">
        <v>509</v>
      </c>
      <c r="B643" s="16"/>
      <c r="C643" s="40"/>
      <c r="D643" s="18"/>
      <c r="E643" s="18"/>
      <c r="F643" s="19"/>
      <c r="G643" s="16"/>
      <c r="H643" s="17"/>
      <c r="I643" s="40"/>
      <c r="J643" s="18"/>
      <c r="K643" s="18"/>
      <c r="L643" s="20"/>
    </row>
    <row r="644" spans="1:12" x14ac:dyDescent="0.25">
      <c r="A644" s="222" t="s">
        <v>493</v>
      </c>
      <c r="B644" s="41"/>
      <c r="C644" s="27"/>
      <c r="D644" s="8"/>
      <c r="E644" s="8"/>
      <c r="F644" s="43"/>
      <c r="G644" s="41"/>
      <c r="H644" s="42"/>
      <c r="I644" s="27"/>
      <c r="J644" s="8"/>
      <c r="K644" s="8"/>
      <c r="L644" s="44"/>
    </row>
    <row r="645" spans="1:12" x14ac:dyDescent="0.25">
      <c r="A645" s="222"/>
      <c r="B645" s="41"/>
      <c r="C645" s="27"/>
      <c r="D645" s="8"/>
      <c r="E645" s="8"/>
      <c r="F645" s="43"/>
      <c r="G645" s="41"/>
      <c r="H645" s="42"/>
      <c r="I645" s="27"/>
      <c r="J645" s="8"/>
      <c r="K645" s="8"/>
      <c r="L645" s="44"/>
    </row>
    <row r="646" spans="1:12" x14ac:dyDescent="0.25">
      <c r="A646" s="222"/>
      <c r="B646" s="41">
        <v>2363.1999999999998</v>
      </c>
      <c r="C646" s="42">
        <v>106.12061610310295</v>
      </c>
      <c r="D646" s="28">
        <v>44890</v>
      </c>
      <c r="E646" s="8" t="s">
        <v>494</v>
      </c>
      <c r="F646" s="43">
        <v>9963.4</v>
      </c>
      <c r="G646" s="41">
        <v>2363.1999999999998</v>
      </c>
      <c r="H646" s="42">
        <v>2602.7739999999999</v>
      </c>
      <c r="I646" s="42">
        <f t="shared" ref="I646" si="89">H646/B646*100</f>
        <v>110.13769465132025</v>
      </c>
      <c r="J646" s="28">
        <v>45216</v>
      </c>
      <c r="K646" s="8" t="s">
        <v>495</v>
      </c>
      <c r="L646" s="44">
        <v>9963.4</v>
      </c>
    </row>
    <row r="647" spans="1:12" x14ac:dyDescent="0.25">
      <c r="A647" s="15" t="s">
        <v>510</v>
      </c>
      <c r="B647" s="16"/>
      <c r="C647" s="40"/>
      <c r="D647" s="18"/>
      <c r="E647" s="18"/>
      <c r="F647" s="19"/>
      <c r="G647" s="16"/>
      <c r="H647" s="17"/>
      <c r="I647" s="40"/>
      <c r="J647" s="18"/>
      <c r="K647" s="18"/>
      <c r="L647" s="20"/>
    </row>
    <row r="648" spans="1:12" x14ac:dyDescent="0.25">
      <c r="A648" s="222" t="s">
        <v>511</v>
      </c>
      <c r="B648" s="41"/>
      <c r="C648" s="27"/>
      <c r="D648" s="8"/>
      <c r="E648" s="8"/>
      <c r="F648" s="43"/>
      <c r="G648" s="41"/>
      <c r="H648" s="42"/>
      <c r="I648" s="27"/>
      <c r="J648" s="8"/>
      <c r="K648" s="8"/>
      <c r="L648" s="44"/>
    </row>
    <row r="649" spans="1:12" x14ac:dyDescent="0.25">
      <c r="A649" s="222"/>
      <c r="B649" s="41"/>
      <c r="C649" s="27"/>
      <c r="D649" s="8"/>
      <c r="E649" s="8"/>
      <c r="F649" s="43"/>
      <c r="G649" s="41"/>
      <c r="H649" s="42"/>
      <c r="I649" s="27"/>
      <c r="J649" s="8"/>
      <c r="K649" s="8"/>
      <c r="L649" s="44"/>
    </row>
    <row r="650" spans="1:12" x14ac:dyDescent="0.25">
      <c r="A650" s="222"/>
      <c r="B650" s="41">
        <v>3476.8</v>
      </c>
      <c r="C650" s="42">
        <v>107.37823898205627</v>
      </c>
      <c r="D650" s="28">
        <v>44890</v>
      </c>
      <c r="E650" s="8" t="s">
        <v>512</v>
      </c>
      <c r="F650" s="43">
        <v>3063.3</v>
      </c>
      <c r="G650" s="41">
        <v>3476.8</v>
      </c>
      <c r="H650" s="42">
        <v>3577.9</v>
      </c>
      <c r="I650" s="42">
        <f t="shared" ref="I650:I651" si="90">H650/B650*100</f>
        <v>102.90784629544409</v>
      </c>
      <c r="J650" s="28">
        <v>45230</v>
      </c>
      <c r="K650" s="8" t="s">
        <v>513</v>
      </c>
      <c r="L650" s="44">
        <v>3063.3</v>
      </c>
    </row>
    <row r="651" spans="1:12" x14ac:dyDescent="0.25">
      <c r="A651" s="15" t="s">
        <v>514</v>
      </c>
      <c r="B651" s="16">
        <v>2330.3530364559579</v>
      </c>
      <c r="C651" s="17">
        <v>110.03958235119164</v>
      </c>
      <c r="D651" s="18"/>
      <c r="E651" s="18"/>
      <c r="F651" s="19">
        <v>15291.856162299997</v>
      </c>
      <c r="G651" s="17">
        <f>(L654*G654+L657*G657)/L651</f>
        <v>2326.0819656151675</v>
      </c>
      <c r="H651" s="17">
        <f>(L654*H654+L657*H657)/L651</f>
        <v>2700.4655216576957</v>
      </c>
      <c r="I651" s="17">
        <f t="shared" si="90"/>
        <v>115.88224957385047</v>
      </c>
      <c r="J651" s="18"/>
      <c r="K651" s="18"/>
      <c r="L651" s="20">
        <f>L654+L657</f>
        <v>18079.684139333331</v>
      </c>
    </row>
    <row r="652" spans="1:12" x14ac:dyDescent="0.25">
      <c r="A652" s="222" t="s">
        <v>515</v>
      </c>
      <c r="B652" s="26"/>
      <c r="C652" s="27"/>
      <c r="D652" s="23"/>
      <c r="E652" s="23"/>
      <c r="F652" s="29"/>
      <c r="G652" s="26"/>
      <c r="H652" s="27"/>
      <c r="I652" s="27"/>
      <c r="J652" s="23"/>
      <c r="K652" s="23"/>
      <c r="L652" s="30"/>
    </row>
    <row r="653" spans="1:12" x14ac:dyDescent="0.25">
      <c r="A653" s="222"/>
      <c r="B653" s="26"/>
      <c r="C653" s="27"/>
      <c r="D653" s="23"/>
      <c r="E653" s="23"/>
      <c r="F653" s="29"/>
      <c r="G653" s="26"/>
      <c r="H653" s="27"/>
      <c r="I653" s="27"/>
      <c r="J653" s="23"/>
      <c r="K653" s="23"/>
      <c r="L653" s="30"/>
    </row>
    <row r="654" spans="1:12" x14ac:dyDescent="0.25">
      <c r="A654" s="222"/>
      <c r="B654" s="26">
        <v>2337.1999999999998</v>
      </c>
      <c r="C654" s="27">
        <v>107.8143740197435</v>
      </c>
      <c r="D654" s="28">
        <v>44888</v>
      </c>
      <c r="E654" s="23" t="s">
        <v>516</v>
      </c>
      <c r="F654" s="29">
        <v>11945.864162299997</v>
      </c>
      <c r="G654" s="26">
        <v>2337.1999999999998</v>
      </c>
      <c r="H654" s="27">
        <v>2568.681</v>
      </c>
      <c r="I654" s="27">
        <f t="shared" ref="I654" si="91">H654/B654*100</f>
        <v>109.90420160876265</v>
      </c>
      <c r="J654" s="28">
        <v>45238</v>
      </c>
      <c r="K654" s="23" t="s">
        <v>517</v>
      </c>
      <c r="L654" s="30">
        <v>11655.98</v>
      </c>
    </row>
    <row r="655" spans="1:12" x14ac:dyDescent="0.25">
      <c r="A655" s="242" t="s">
        <v>343</v>
      </c>
      <c r="B655" s="26"/>
      <c r="C655" s="27"/>
      <c r="D655" s="23"/>
      <c r="E655" s="23"/>
      <c r="F655" s="29"/>
      <c r="G655" s="26"/>
      <c r="H655" s="27"/>
      <c r="I655" s="27"/>
      <c r="J655" s="23"/>
      <c r="K655" s="23"/>
      <c r="L655" s="30"/>
    </row>
    <row r="656" spans="1:12" x14ac:dyDescent="0.25">
      <c r="A656" s="243"/>
      <c r="B656" s="26"/>
      <c r="C656" s="27"/>
      <c r="D656" s="23"/>
      <c r="E656" s="23"/>
      <c r="F656" s="29"/>
      <c r="G656" s="26"/>
      <c r="H656" s="27"/>
      <c r="I656" s="27"/>
      <c r="J656" s="23"/>
      <c r="K656" s="23"/>
      <c r="L656" s="30"/>
    </row>
    <row r="657" spans="1:13" x14ac:dyDescent="0.25">
      <c r="A657" s="34"/>
      <c r="B657" s="142">
        <v>2305.9079999999999</v>
      </c>
      <c r="C657" s="27">
        <v>118.58592216832673</v>
      </c>
      <c r="D657" s="28">
        <v>44881</v>
      </c>
      <c r="E657" s="8" t="s">
        <v>344</v>
      </c>
      <c r="F657" s="143">
        <v>3345.9919999999997</v>
      </c>
      <c r="G657" s="142">
        <v>2305.9079999999999</v>
      </c>
      <c r="H657" s="144">
        <v>2939.5919999999996</v>
      </c>
      <c r="I657" s="27">
        <f>H657/B657*100</f>
        <v>127.48088822277384</v>
      </c>
      <c r="J657" s="28">
        <v>45252</v>
      </c>
      <c r="K657" s="8" t="s">
        <v>345</v>
      </c>
      <c r="L657" s="145">
        <v>6423.7041393333329</v>
      </c>
    </row>
    <row r="658" spans="1:13" x14ac:dyDescent="0.25">
      <c r="A658" s="15" t="s">
        <v>518</v>
      </c>
      <c r="B658" s="39"/>
      <c r="C658" s="40"/>
      <c r="D658" s="18"/>
      <c r="E658" s="18"/>
      <c r="F658" s="53"/>
      <c r="G658" s="39"/>
      <c r="H658" s="40"/>
      <c r="I658" s="40"/>
      <c r="J658" s="18"/>
      <c r="K658" s="18"/>
      <c r="L658" s="54"/>
    </row>
    <row r="659" spans="1:13" x14ac:dyDescent="0.25">
      <c r="A659" s="222" t="s">
        <v>519</v>
      </c>
      <c r="B659" s="26"/>
      <c r="C659" s="27"/>
      <c r="D659" s="8"/>
      <c r="E659" s="8"/>
      <c r="F659" s="29"/>
      <c r="G659" s="26"/>
      <c r="H659" s="27"/>
      <c r="I659" s="27"/>
      <c r="J659" s="8"/>
      <c r="K659" s="8"/>
      <c r="L659" s="30"/>
    </row>
    <row r="660" spans="1:13" x14ac:dyDescent="0.25">
      <c r="A660" s="222"/>
      <c r="B660" s="26"/>
      <c r="C660" s="27"/>
      <c r="D660" s="8"/>
      <c r="E660" s="8"/>
      <c r="F660" s="29"/>
      <c r="G660" s="26"/>
      <c r="H660" s="27"/>
      <c r="I660" s="27"/>
      <c r="J660" s="8"/>
      <c r="K660" s="8"/>
      <c r="L660" s="30"/>
    </row>
    <row r="661" spans="1:13" x14ac:dyDescent="0.25">
      <c r="A661" s="222"/>
      <c r="B661" s="41">
        <v>2905.6966900000002</v>
      </c>
      <c r="C661" s="42">
        <v>119.10545540252502</v>
      </c>
      <c r="D661" s="28">
        <v>44883</v>
      </c>
      <c r="E661" s="8" t="s">
        <v>520</v>
      </c>
      <c r="F661" s="43">
        <v>8710.7000000000007</v>
      </c>
      <c r="G661" s="41">
        <v>2905.6966900000002</v>
      </c>
      <c r="H661" s="42">
        <v>3286.8351200000002</v>
      </c>
      <c r="I661" s="42">
        <f t="shared" ref="I661" si="92">H661/B661*100</f>
        <v>113.11693788658994</v>
      </c>
      <c r="J661" s="28">
        <v>45209</v>
      </c>
      <c r="K661" s="8" t="s">
        <v>521</v>
      </c>
      <c r="L661" s="44">
        <v>8710.7000000000007</v>
      </c>
    </row>
    <row r="662" spans="1:13" x14ac:dyDescent="0.25">
      <c r="A662" s="15" t="s">
        <v>522</v>
      </c>
      <c r="B662" s="16">
        <v>3555.1508771622543</v>
      </c>
      <c r="C662" s="17">
        <v>134.43295405852592</v>
      </c>
      <c r="D662" s="38"/>
      <c r="E662" s="38"/>
      <c r="F662" s="19">
        <v>16837.271679999998</v>
      </c>
      <c r="G662" s="16">
        <f>(L665*G665+L668*G668)/L662</f>
        <v>3558.5662467979141</v>
      </c>
      <c r="H662" s="17">
        <f>(L665*H665+L668*H668)/L662</f>
        <v>3864.2690575495485</v>
      </c>
      <c r="I662" s="17">
        <f>H662/B662*100</f>
        <v>108.69493844475132</v>
      </c>
      <c r="J662" s="38"/>
      <c r="K662" s="38"/>
      <c r="L662" s="20">
        <f>L665+L668+L669</f>
        <v>16741.471680000002</v>
      </c>
    </row>
    <row r="663" spans="1:13" x14ac:dyDescent="0.25">
      <c r="A663" s="222" t="s">
        <v>519</v>
      </c>
      <c r="B663" s="26"/>
      <c r="C663" s="27"/>
      <c r="D663" s="8"/>
      <c r="E663" s="8"/>
      <c r="F663" s="29"/>
      <c r="G663" s="26"/>
      <c r="H663" s="27"/>
      <c r="I663" s="27"/>
      <c r="J663" s="8"/>
      <c r="K663" s="8"/>
      <c r="L663" s="30"/>
    </row>
    <row r="664" spans="1:13" x14ac:dyDescent="0.25">
      <c r="A664" s="222"/>
      <c r="B664" s="26"/>
      <c r="C664" s="27"/>
      <c r="D664" s="8"/>
      <c r="E664" s="8"/>
      <c r="F664" s="29"/>
      <c r="G664" s="26"/>
      <c r="H664" s="27"/>
      <c r="I664" s="27"/>
      <c r="J664" s="8"/>
      <c r="K664" s="8"/>
      <c r="L664" s="30"/>
    </row>
    <row r="665" spans="1:13" x14ac:dyDescent="0.25">
      <c r="A665" s="222"/>
      <c r="B665" s="73">
        <v>4091.8868900000002</v>
      </c>
      <c r="C665" s="27">
        <v>130.52770409074671</v>
      </c>
      <c r="D665" s="28">
        <v>44883</v>
      </c>
      <c r="E665" s="8" t="s">
        <v>520</v>
      </c>
      <c r="F665" s="29">
        <v>8865.0816800000011</v>
      </c>
      <c r="G665" s="73">
        <v>4091.8868900000002</v>
      </c>
      <c r="H665" s="69">
        <v>4467.0850399999999</v>
      </c>
      <c r="I665" s="27">
        <f>H665/B665*100</f>
        <v>109.16931870519031</v>
      </c>
      <c r="J665" s="28">
        <v>45209</v>
      </c>
      <c r="K665" s="8" t="s">
        <v>521</v>
      </c>
      <c r="L665" s="30">
        <v>8865.0816800000011</v>
      </c>
    </row>
    <row r="666" spans="1:13" x14ac:dyDescent="0.25">
      <c r="A666" s="222" t="s">
        <v>497</v>
      </c>
      <c r="B666" s="26"/>
      <c r="C666" s="27"/>
      <c r="D666" s="8"/>
      <c r="E666" s="8"/>
      <c r="F666" s="29"/>
      <c r="G666" s="26"/>
      <c r="H666" s="27"/>
      <c r="I666" s="27"/>
      <c r="J666" s="8"/>
      <c r="K666" s="8"/>
      <c r="L666" s="30"/>
    </row>
    <row r="667" spans="1:13" x14ac:dyDescent="0.25">
      <c r="A667" s="222"/>
      <c r="B667" s="26"/>
      <c r="C667" s="27"/>
      <c r="D667" s="8"/>
      <c r="E667" s="8"/>
      <c r="F667" s="29"/>
      <c r="G667" s="26"/>
      <c r="H667" s="27"/>
      <c r="I667" s="27"/>
      <c r="J667" s="8"/>
      <c r="K667" s="8"/>
      <c r="L667" s="30"/>
    </row>
    <row r="668" spans="1:13" x14ac:dyDescent="0.25">
      <c r="A668" s="222"/>
      <c r="B668" s="49">
        <v>2958.3</v>
      </c>
      <c r="C668" s="27">
        <v>106.48644757208166</v>
      </c>
      <c r="D668" s="28">
        <v>44888</v>
      </c>
      <c r="E668" s="8" t="s">
        <v>498</v>
      </c>
      <c r="F668" s="51">
        <v>7972.1899999999978</v>
      </c>
      <c r="G668" s="49">
        <v>2958.3</v>
      </c>
      <c r="H668" s="50">
        <v>3185.7840000000001</v>
      </c>
      <c r="I668" s="27">
        <f>H668/B668*100</f>
        <v>107.68968664435657</v>
      </c>
      <c r="J668" s="28">
        <v>45245</v>
      </c>
      <c r="K668" s="8" t="s">
        <v>499</v>
      </c>
      <c r="L668" s="52">
        <v>7876.3899999999994</v>
      </c>
    </row>
    <row r="669" spans="1:13" ht="19.5" hidden="1" customHeight="1" x14ac:dyDescent="0.25">
      <c r="A669" s="103" t="s">
        <v>523</v>
      </c>
      <c r="B669" s="49">
        <v>1511.6</v>
      </c>
      <c r="C669" s="27">
        <v>107.90206295952601</v>
      </c>
      <c r="D669" s="28">
        <v>44889</v>
      </c>
      <c r="E669" s="8" t="s">
        <v>524</v>
      </c>
      <c r="F669" s="51"/>
      <c r="G669" s="146"/>
      <c r="H669" s="147"/>
      <c r="I669" s="147">
        <f>H669/B669*100</f>
        <v>0</v>
      </c>
      <c r="J669" s="148">
        <v>44978</v>
      </c>
      <c r="K669" s="149" t="s">
        <v>525</v>
      </c>
      <c r="L669" s="150"/>
      <c r="M669" s="151" t="s">
        <v>526</v>
      </c>
    </row>
    <row r="670" spans="1:13" x14ac:dyDescent="0.25">
      <c r="A670" s="15" t="s">
        <v>527</v>
      </c>
      <c r="B670" s="39"/>
      <c r="C670" s="40"/>
      <c r="D670" s="18"/>
      <c r="E670" s="18"/>
      <c r="F670" s="53"/>
      <c r="G670" s="39"/>
      <c r="H670" s="40"/>
      <c r="I670" s="40"/>
      <c r="J670" s="18"/>
      <c r="K670" s="18"/>
      <c r="L670" s="54"/>
    </row>
    <row r="671" spans="1:13" x14ac:dyDescent="0.25">
      <c r="A671" s="222" t="s">
        <v>519</v>
      </c>
      <c r="B671" s="26"/>
      <c r="C671" s="27"/>
      <c r="D671" s="8"/>
      <c r="E671" s="8"/>
      <c r="F671" s="29"/>
      <c r="G671" s="26"/>
      <c r="H671" s="27"/>
      <c r="I671" s="27"/>
      <c r="J671" s="8"/>
      <c r="K671" s="8"/>
      <c r="L671" s="30"/>
    </row>
    <row r="672" spans="1:13" x14ac:dyDescent="0.25">
      <c r="A672" s="222"/>
      <c r="B672" s="26"/>
      <c r="C672" s="27"/>
      <c r="D672" s="8"/>
      <c r="E672" s="8"/>
      <c r="F672" s="29"/>
      <c r="G672" s="26"/>
      <c r="H672" s="27"/>
      <c r="I672" s="27"/>
      <c r="J672" s="8"/>
      <c r="K672" s="8"/>
      <c r="L672" s="30"/>
    </row>
    <row r="673" spans="1:13" x14ac:dyDescent="0.25">
      <c r="A673" s="222"/>
      <c r="B673" s="41">
        <v>5309.1527900000001</v>
      </c>
      <c r="C673" s="42">
        <v>140.09427632794154</v>
      </c>
      <c r="D673" s="152">
        <v>44883</v>
      </c>
      <c r="E673" s="8" t="s">
        <v>520</v>
      </c>
      <c r="F673" s="43">
        <v>684.51</v>
      </c>
      <c r="G673" s="41">
        <v>5309.1527900000001</v>
      </c>
      <c r="H673" s="42">
        <v>5682.3143</v>
      </c>
      <c r="I673" s="42">
        <f t="shared" ref="I673" si="93">H673/B673*100</f>
        <v>107.02864514848515</v>
      </c>
      <c r="J673" s="152">
        <v>45209</v>
      </c>
      <c r="K673" s="8" t="s">
        <v>521</v>
      </c>
      <c r="L673" s="44">
        <v>684.51</v>
      </c>
    </row>
    <row r="674" spans="1:13" x14ac:dyDescent="0.25">
      <c r="A674" s="15" t="s">
        <v>528</v>
      </c>
      <c r="B674" s="16"/>
      <c r="C674" s="17"/>
      <c r="D674" s="18"/>
      <c r="E674" s="18"/>
      <c r="F674" s="19"/>
      <c r="G674" s="16"/>
      <c r="H674" s="17"/>
      <c r="I674" s="17"/>
      <c r="J674" s="18"/>
      <c r="K674" s="18"/>
      <c r="L674" s="20"/>
    </row>
    <row r="675" spans="1:13" x14ac:dyDescent="0.25">
      <c r="A675" s="222" t="s">
        <v>529</v>
      </c>
      <c r="B675" s="41"/>
      <c r="C675" s="42"/>
      <c r="D675" s="8"/>
      <c r="E675" s="8"/>
      <c r="F675" s="43"/>
      <c r="G675" s="41"/>
      <c r="H675" s="42"/>
      <c r="I675" s="42"/>
      <c r="J675" s="8"/>
      <c r="K675" s="8"/>
      <c r="L675" s="44"/>
    </row>
    <row r="676" spans="1:13" x14ac:dyDescent="0.25">
      <c r="A676" s="222"/>
      <c r="B676" s="41"/>
      <c r="C676" s="42"/>
      <c r="D676" s="8"/>
      <c r="E676" s="8"/>
      <c r="F676" s="43"/>
      <c r="G676" s="41"/>
      <c r="H676" s="42"/>
      <c r="I676" s="42"/>
      <c r="J676" s="8"/>
      <c r="K676" s="8"/>
      <c r="L676" s="44"/>
    </row>
    <row r="677" spans="1:13" x14ac:dyDescent="0.25">
      <c r="A677" s="222"/>
      <c r="B677" s="122">
        <v>3677.3400499999998</v>
      </c>
      <c r="C677" s="42">
        <v>135.11188044237056</v>
      </c>
      <c r="D677" s="152">
        <v>44883</v>
      </c>
      <c r="E677" s="8" t="s">
        <v>520</v>
      </c>
      <c r="F677" s="43">
        <v>967.52</v>
      </c>
      <c r="G677" s="122">
        <v>3677.3400499999998</v>
      </c>
      <c r="H677" s="123">
        <v>4022.5237699999998</v>
      </c>
      <c r="I677" s="42">
        <f t="shared" ref="I677:I678" si="94">H677/B677*100</f>
        <v>109.38677727125072</v>
      </c>
      <c r="J677" s="152">
        <v>45209</v>
      </c>
      <c r="K677" s="8" t="s">
        <v>521</v>
      </c>
      <c r="L677" s="44">
        <v>967.52</v>
      </c>
    </row>
    <row r="678" spans="1:13" x14ac:dyDescent="0.25">
      <c r="A678" s="15" t="s">
        <v>530</v>
      </c>
      <c r="B678" s="16">
        <v>2681.163511880789</v>
      </c>
      <c r="C678" s="17">
        <v>113.53377093547444</v>
      </c>
      <c r="D678" s="38"/>
      <c r="E678" s="38"/>
      <c r="F678" s="19">
        <v>1647.0566666666668</v>
      </c>
      <c r="G678" s="17">
        <f>(L681*G681+L684*G684)/L678</f>
        <v>2906.6642230252965</v>
      </c>
      <c r="H678" s="17">
        <f>(L681*H681+L684*H684)/L678</f>
        <v>2955.9863340216834</v>
      </c>
      <c r="I678" s="17">
        <f t="shared" si="94"/>
        <v>110.25013285922689</v>
      </c>
      <c r="J678" s="38"/>
      <c r="K678" s="38"/>
      <c r="L678" s="20">
        <f>L681+L684</f>
        <v>2130.6999999999998</v>
      </c>
    </row>
    <row r="679" spans="1:13" x14ac:dyDescent="0.25">
      <c r="A679" s="222" t="s">
        <v>531</v>
      </c>
      <c r="B679" s="26"/>
      <c r="C679" s="27"/>
      <c r="D679" s="8"/>
      <c r="E679" s="8"/>
      <c r="F679" s="29"/>
      <c r="G679" s="26"/>
      <c r="H679" s="27"/>
      <c r="I679" s="27"/>
      <c r="J679" s="8"/>
      <c r="K679" s="8"/>
      <c r="L679" s="30"/>
    </row>
    <row r="680" spans="1:13" x14ac:dyDescent="0.25">
      <c r="A680" s="222"/>
      <c r="B680" s="26"/>
      <c r="C680" s="27"/>
      <c r="D680" s="8"/>
      <c r="E680" s="8"/>
      <c r="F680" s="29"/>
      <c r="G680" s="26"/>
      <c r="H680" s="27"/>
      <c r="I680" s="27"/>
      <c r="J680" s="8"/>
      <c r="K680" s="8"/>
      <c r="L680" s="30"/>
    </row>
    <row r="681" spans="1:13" x14ac:dyDescent="0.25">
      <c r="A681" s="222"/>
      <c r="B681" s="63">
        <v>3815.8</v>
      </c>
      <c r="C681" s="27">
        <v>109.68094279965509</v>
      </c>
      <c r="D681" s="28">
        <v>44890</v>
      </c>
      <c r="E681" s="8" t="s">
        <v>532</v>
      </c>
      <c r="F681" s="65">
        <v>333.65666666666669</v>
      </c>
      <c r="G681" s="63">
        <v>3815.8</v>
      </c>
      <c r="H681" s="64">
        <v>4023.5169999999998</v>
      </c>
      <c r="I681" s="27">
        <f t="shared" ref="I681" si="95">H681/B681*100</f>
        <v>105.44360291419885</v>
      </c>
      <c r="J681" s="28">
        <v>45195</v>
      </c>
      <c r="K681" s="8" t="s">
        <v>533</v>
      </c>
      <c r="L681" s="66">
        <v>260.7</v>
      </c>
    </row>
    <row r="682" spans="1:13" x14ac:dyDescent="0.25">
      <c r="A682" s="222" t="s">
        <v>534</v>
      </c>
      <c r="B682" s="26"/>
      <c r="C682" s="27"/>
      <c r="D682" s="8"/>
      <c r="E682" s="8"/>
      <c r="F682" s="29"/>
      <c r="G682" s="26"/>
      <c r="H682" s="27"/>
      <c r="I682" s="27"/>
      <c r="J682" s="8"/>
      <c r="K682" s="8"/>
      <c r="L682" s="30"/>
    </row>
    <row r="683" spans="1:13" x14ac:dyDescent="0.25">
      <c r="A683" s="222"/>
      <c r="B683" s="26"/>
      <c r="C683" s="27"/>
      <c r="D683" s="8"/>
      <c r="E683" s="8"/>
      <c r="F683" s="29"/>
      <c r="G683" s="26"/>
      <c r="H683" s="27"/>
      <c r="I683" s="27"/>
      <c r="J683" s="8"/>
      <c r="K683" s="8"/>
      <c r="L683" s="30"/>
    </row>
    <row r="684" spans="1:13" x14ac:dyDescent="0.25">
      <c r="A684" s="222"/>
      <c r="B684" s="26">
        <v>2392.9199999999996</v>
      </c>
      <c r="C684" s="27">
        <v>115.17269261869008</v>
      </c>
      <c r="D684" s="28">
        <v>44888</v>
      </c>
      <c r="E684" s="8" t="s">
        <v>535</v>
      </c>
      <c r="F684" s="29">
        <v>1313.4</v>
      </c>
      <c r="G684" s="26">
        <f>2316.6*1.2</f>
        <v>2779.9199999999996</v>
      </c>
      <c r="H684" s="27">
        <v>2807.16</v>
      </c>
      <c r="I684" s="27">
        <f t="shared" ref="I684" si="96">H684/B684*100</f>
        <v>117.31106764956623</v>
      </c>
      <c r="J684" s="28">
        <v>45287</v>
      </c>
      <c r="K684" s="8" t="s">
        <v>536</v>
      </c>
      <c r="L684" s="30">
        <v>1870</v>
      </c>
      <c r="M684" s="151"/>
    </row>
    <row r="685" spans="1:13" x14ac:dyDescent="0.25">
      <c r="A685" s="15" t="s">
        <v>537</v>
      </c>
      <c r="B685" s="39"/>
      <c r="C685" s="40"/>
      <c r="D685" s="18"/>
      <c r="E685" s="18"/>
      <c r="F685" s="53"/>
      <c r="G685" s="39"/>
      <c r="H685" s="40"/>
      <c r="I685" s="40"/>
      <c r="J685" s="18"/>
      <c r="K685" s="18"/>
      <c r="L685" s="54"/>
    </row>
    <row r="686" spans="1:13" x14ac:dyDescent="0.25">
      <c r="A686" s="222" t="s">
        <v>538</v>
      </c>
      <c r="B686" s="26"/>
      <c r="C686" s="27"/>
      <c r="D686" s="8"/>
      <c r="E686" s="8"/>
      <c r="F686" s="29"/>
      <c r="G686" s="26"/>
      <c r="H686" s="27"/>
      <c r="I686" s="27"/>
      <c r="J686" s="8"/>
      <c r="K686" s="8"/>
      <c r="L686" s="30"/>
    </row>
    <row r="687" spans="1:13" x14ac:dyDescent="0.25">
      <c r="A687" s="222"/>
      <c r="B687" s="26"/>
      <c r="C687" s="27"/>
      <c r="D687" s="8"/>
      <c r="E687" s="8"/>
      <c r="F687" s="29"/>
      <c r="G687" s="26"/>
      <c r="H687" s="27"/>
      <c r="I687" s="27"/>
      <c r="J687" s="8"/>
      <c r="K687" s="8"/>
      <c r="L687" s="30"/>
    </row>
    <row r="688" spans="1:13" x14ac:dyDescent="0.25">
      <c r="A688" s="222"/>
      <c r="B688" s="41">
        <v>2558.9</v>
      </c>
      <c r="C688" s="42">
        <v>104.42784851452825</v>
      </c>
      <c r="D688" s="28">
        <v>44890</v>
      </c>
      <c r="E688" s="8" t="s">
        <v>512</v>
      </c>
      <c r="F688" s="43">
        <v>2321.6</v>
      </c>
      <c r="G688" s="41">
        <v>2558.9</v>
      </c>
      <c r="H688" s="42">
        <v>2808.4850000000001</v>
      </c>
      <c r="I688" s="42">
        <f t="shared" ref="I688" si="97">H688/B688*100</f>
        <v>109.75360506467622</v>
      </c>
      <c r="J688" s="28">
        <v>45230</v>
      </c>
      <c r="K688" s="8" t="s">
        <v>539</v>
      </c>
      <c r="L688" s="44">
        <v>2467</v>
      </c>
    </row>
    <row r="689" spans="1:12" x14ac:dyDescent="0.25">
      <c r="A689" s="15" t="s">
        <v>540</v>
      </c>
      <c r="B689" s="16"/>
      <c r="C689" s="17"/>
      <c r="D689" s="18"/>
      <c r="E689" s="18"/>
      <c r="F689" s="19"/>
      <c r="G689" s="16"/>
      <c r="H689" s="17"/>
      <c r="I689" s="17"/>
      <c r="J689" s="18"/>
      <c r="K689" s="18"/>
      <c r="L689" s="20"/>
    </row>
    <row r="690" spans="1:12" x14ac:dyDescent="0.25">
      <c r="A690" s="222" t="s">
        <v>529</v>
      </c>
      <c r="B690" s="41"/>
      <c r="C690" s="42"/>
      <c r="D690" s="8"/>
      <c r="E690" s="8"/>
      <c r="F690" s="43"/>
      <c r="G690" s="41"/>
      <c r="H690" s="42"/>
      <c r="I690" s="42"/>
      <c r="J690" s="8"/>
      <c r="K690" s="8"/>
      <c r="L690" s="44"/>
    </row>
    <row r="691" spans="1:12" x14ac:dyDescent="0.25">
      <c r="A691" s="222"/>
      <c r="B691" s="41"/>
      <c r="C691" s="42"/>
      <c r="D691" s="8"/>
      <c r="E691" s="8"/>
      <c r="F691" s="43"/>
      <c r="G691" s="41"/>
      <c r="H691" s="42"/>
      <c r="I691" s="42"/>
      <c r="J691" s="8"/>
      <c r="K691" s="8"/>
      <c r="L691" s="44"/>
    </row>
    <row r="692" spans="1:12" x14ac:dyDescent="0.25">
      <c r="A692" s="222"/>
      <c r="B692" s="122">
        <v>4307.87763</v>
      </c>
      <c r="C692" s="42">
        <v>136.9623765618542</v>
      </c>
      <c r="D692" s="28">
        <v>44883</v>
      </c>
      <c r="E692" s="8" t="s">
        <v>520</v>
      </c>
      <c r="F692" s="43">
        <v>976.77</v>
      </c>
      <c r="G692" s="122">
        <v>4307.87763</v>
      </c>
      <c r="H692" s="123">
        <v>4683.0775000000003</v>
      </c>
      <c r="I692" s="42">
        <f t="shared" ref="I692:I693" si="98">H692/B692*100</f>
        <v>108.70962228330521</v>
      </c>
      <c r="J692" s="28">
        <v>45209</v>
      </c>
      <c r="K692" s="8" t="s">
        <v>521</v>
      </c>
      <c r="L692" s="44">
        <v>976.77</v>
      </c>
    </row>
    <row r="693" spans="1:12" x14ac:dyDescent="0.25">
      <c r="A693" s="15" t="s">
        <v>541</v>
      </c>
      <c r="B693" s="16">
        <v>3184.0074511819116</v>
      </c>
      <c r="C693" s="17">
        <v>108.39552125387326</v>
      </c>
      <c r="D693" s="38"/>
      <c r="E693" s="38"/>
      <c r="F693" s="19">
        <v>3113.6</v>
      </c>
      <c r="G693" s="16">
        <f>(L696*G696+L699*G699)/L693</f>
        <v>3161.4217788165552</v>
      </c>
      <c r="H693" s="17">
        <f>(L696*H696+L699*H699)/L693</f>
        <v>3440.7797860642413</v>
      </c>
      <c r="I693" s="17">
        <f t="shared" si="98"/>
        <v>108.06443888147984</v>
      </c>
      <c r="J693" s="38"/>
      <c r="K693" s="38"/>
      <c r="L693" s="20">
        <f>L696+L699</f>
        <v>2712.59</v>
      </c>
    </row>
    <row r="694" spans="1:12" x14ac:dyDescent="0.25">
      <c r="A694" s="222" t="s">
        <v>497</v>
      </c>
      <c r="B694" s="26"/>
      <c r="C694" s="27"/>
      <c r="D694" s="8"/>
      <c r="E694" s="8"/>
      <c r="F694" s="29"/>
      <c r="G694" s="26"/>
      <c r="H694" s="27"/>
      <c r="I694" s="27"/>
      <c r="J694" s="8"/>
      <c r="K694" s="8"/>
      <c r="L694" s="30"/>
    </row>
    <row r="695" spans="1:12" x14ac:dyDescent="0.25">
      <c r="A695" s="222"/>
      <c r="B695" s="26"/>
      <c r="C695" s="27"/>
      <c r="D695" s="8"/>
      <c r="E695" s="8"/>
      <c r="F695" s="29"/>
      <c r="G695" s="26"/>
      <c r="H695" s="27"/>
      <c r="I695" s="27"/>
      <c r="J695" s="8"/>
      <c r="K695" s="8"/>
      <c r="L695" s="30"/>
    </row>
    <row r="696" spans="1:12" x14ac:dyDescent="0.25">
      <c r="A696" s="222"/>
      <c r="B696" s="49">
        <v>2958.3</v>
      </c>
      <c r="C696" s="27">
        <v>106.48644757208166</v>
      </c>
      <c r="D696" s="28">
        <v>44888</v>
      </c>
      <c r="E696" s="8" t="s">
        <v>498</v>
      </c>
      <c r="F696" s="51">
        <v>1200.8</v>
      </c>
      <c r="G696" s="76">
        <v>2958.3</v>
      </c>
      <c r="H696" s="77">
        <v>3185.7840000000001</v>
      </c>
      <c r="I696" s="27">
        <f t="shared" ref="I696" si="99">H696/B696*100</f>
        <v>107.68968664435657</v>
      </c>
      <c r="J696" s="28">
        <v>45245</v>
      </c>
      <c r="K696" s="8" t="s">
        <v>499</v>
      </c>
      <c r="L696" s="52">
        <v>1212.9000000000001</v>
      </c>
    </row>
    <row r="697" spans="1:12" x14ac:dyDescent="0.25">
      <c r="A697" s="222" t="s">
        <v>542</v>
      </c>
      <c r="B697" s="49"/>
      <c r="C697" s="27"/>
      <c r="D697" s="8"/>
      <c r="E697" s="8"/>
      <c r="F697" s="51"/>
      <c r="G697" s="76"/>
      <c r="H697" s="77"/>
      <c r="I697" s="27"/>
      <c r="J697" s="8"/>
      <c r="K697" s="8"/>
      <c r="L697" s="52"/>
    </row>
    <row r="698" spans="1:12" x14ac:dyDescent="0.25">
      <c r="A698" s="222"/>
      <c r="B698" s="49"/>
      <c r="C698" s="27"/>
      <c r="D698" s="8"/>
      <c r="E698" s="8"/>
      <c r="F698" s="51"/>
      <c r="G698" s="76"/>
      <c r="H698" s="77"/>
      <c r="I698" s="27"/>
      <c r="J698" s="8"/>
      <c r="K698" s="8"/>
      <c r="L698" s="52"/>
    </row>
    <row r="699" spans="1:12" x14ac:dyDescent="0.25">
      <c r="A699" s="222"/>
      <c r="B699" s="49">
        <v>3325.7</v>
      </c>
      <c r="C699" s="27">
        <v>109.49167050767103</v>
      </c>
      <c r="D699" s="28">
        <v>44888</v>
      </c>
      <c r="E699" s="8" t="s">
        <v>498</v>
      </c>
      <c r="F699" s="51">
        <v>1912.8</v>
      </c>
      <c r="G699" s="76">
        <v>3325.7</v>
      </c>
      <c r="H699" s="77">
        <v>3647.0120000000002</v>
      </c>
      <c r="I699" s="27">
        <f t="shared" ref="I699" si="100">H699/B699*100</f>
        <v>109.66148480019244</v>
      </c>
      <c r="J699" s="28">
        <v>45245</v>
      </c>
      <c r="K699" s="8" t="s">
        <v>499</v>
      </c>
      <c r="L699" s="52">
        <v>1499.6899999999998</v>
      </c>
    </row>
    <row r="700" spans="1:12" x14ac:dyDescent="0.25">
      <c r="A700" s="15" t="s">
        <v>543</v>
      </c>
      <c r="B700" s="39"/>
      <c r="C700" s="40"/>
      <c r="D700" s="18"/>
      <c r="E700" s="18"/>
      <c r="F700" s="53"/>
      <c r="G700" s="39"/>
      <c r="H700" s="40"/>
      <c r="I700" s="40"/>
      <c r="J700" s="18"/>
      <c r="K700" s="18"/>
      <c r="L700" s="54"/>
    </row>
    <row r="701" spans="1:12" x14ac:dyDescent="0.25">
      <c r="A701" s="222" t="s">
        <v>544</v>
      </c>
      <c r="B701" s="153"/>
      <c r="C701" s="27"/>
      <c r="D701" s="154"/>
      <c r="E701" s="154"/>
      <c r="F701" s="155"/>
      <c r="G701" s="153"/>
      <c r="H701" s="154"/>
      <c r="I701" s="27"/>
      <c r="J701" s="154"/>
      <c r="K701" s="154"/>
      <c r="L701" s="156"/>
    </row>
    <row r="702" spans="1:12" x14ac:dyDescent="0.25">
      <c r="A702" s="222"/>
      <c r="B702" s="26"/>
      <c r="C702" s="27"/>
      <c r="D702" s="28"/>
      <c r="E702" s="8"/>
      <c r="F702" s="29"/>
      <c r="G702" s="26"/>
      <c r="H702" s="27"/>
      <c r="I702" s="27"/>
      <c r="J702" s="28"/>
      <c r="K702" s="8"/>
      <c r="L702" s="30"/>
    </row>
    <row r="703" spans="1:12" x14ac:dyDescent="0.25">
      <c r="A703" s="222"/>
      <c r="B703" s="41">
        <v>4114.8</v>
      </c>
      <c r="C703" s="42">
        <v>98.761520737327203</v>
      </c>
      <c r="D703" s="28">
        <v>44888</v>
      </c>
      <c r="E703" s="8" t="s">
        <v>545</v>
      </c>
      <c r="F703" s="43">
        <v>12968.200000000003</v>
      </c>
      <c r="G703" s="41">
        <f>3429*1.2</f>
        <v>4114.8</v>
      </c>
      <c r="H703" s="42">
        <f>3597.1*1.2</f>
        <v>4316.5199999999995</v>
      </c>
      <c r="I703" s="42">
        <f t="shared" ref="I703:I704" si="101">H703/B703*100</f>
        <v>104.90230387868182</v>
      </c>
      <c r="J703" s="28">
        <v>45575</v>
      </c>
      <c r="K703" s="8" t="s">
        <v>546</v>
      </c>
      <c r="L703" s="44">
        <v>12968.200000000003</v>
      </c>
    </row>
    <row r="704" spans="1:12" ht="31.5" x14ac:dyDescent="0.25">
      <c r="A704" s="15" t="s">
        <v>547</v>
      </c>
      <c r="B704" s="16">
        <v>3068.5030864197529</v>
      </c>
      <c r="C704" s="17">
        <v>110.64245931263237</v>
      </c>
      <c r="D704" s="38"/>
      <c r="E704" s="38"/>
      <c r="F704" s="19">
        <v>3402</v>
      </c>
      <c r="G704" s="17">
        <f>(L707*G707+L710*G710)/L704</f>
        <v>3067.6813274256265</v>
      </c>
      <c r="H704" s="17">
        <f>(L707*H707+L710*H710)/L704</f>
        <v>3249.1337161286433</v>
      </c>
      <c r="I704" s="17">
        <f t="shared" si="101"/>
        <v>105.88660413959843</v>
      </c>
      <c r="J704" s="38"/>
      <c r="K704" s="38"/>
      <c r="L704" s="20">
        <f>L707+L710</f>
        <v>3317.7</v>
      </c>
    </row>
    <row r="705" spans="1:12" x14ac:dyDescent="0.25">
      <c r="A705" s="222" t="s">
        <v>548</v>
      </c>
      <c r="B705" s="26"/>
      <c r="C705" s="27"/>
      <c r="D705" s="8"/>
      <c r="E705" s="8"/>
      <c r="F705" s="29"/>
      <c r="G705" s="26"/>
      <c r="H705" s="27"/>
      <c r="I705" s="27"/>
      <c r="J705" s="8"/>
      <c r="K705" s="8"/>
      <c r="L705" s="30"/>
    </row>
    <row r="706" spans="1:12" x14ac:dyDescent="0.25">
      <c r="A706" s="222"/>
      <c r="B706" s="26"/>
      <c r="C706" s="27"/>
      <c r="D706" s="8"/>
      <c r="E706" s="8"/>
      <c r="F706" s="29"/>
      <c r="G706" s="26"/>
      <c r="H706" s="27"/>
      <c r="I706" s="27"/>
      <c r="J706" s="8"/>
      <c r="K706" s="8"/>
      <c r="L706" s="30"/>
    </row>
    <row r="707" spans="1:12" x14ac:dyDescent="0.25">
      <c r="A707" s="222"/>
      <c r="B707" s="26">
        <v>2973.2</v>
      </c>
      <c r="C707" s="27">
        <v>99.785206067928584</v>
      </c>
      <c r="D707" s="28">
        <v>44888</v>
      </c>
      <c r="E707" s="8" t="s">
        <v>549</v>
      </c>
      <c r="F707" s="29">
        <v>871</v>
      </c>
      <c r="G707" s="26">
        <f>B707</f>
        <v>2973.2</v>
      </c>
      <c r="H707" s="27">
        <v>3311.9</v>
      </c>
      <c r="I707" s="27">
        <f t="shared" ref="I707" si="102">H707/B707*100</f>
        <v>111.39176644692587</v>
      </c>
      <c r="J707" s="28">
        <v>45195</v>
      </c>
      <c r="K707" s="8" t="s">
        <v>550</v>
      </c>
      <c r="L707" s="30">
        <v>870.7</v>
      </c>
    </row>
    <row r="708" spans="1:12" x14ac:dyDescent="0.25">
      <c r="A708" s="222" t="s">
        <v>551</v>
      </c>
      <c r="B708" s="26"/>
      <c r="C708" s="27"/>
      <c r="D708" s="8"/>
      <c r="E708" s="8"/>
      <c r="F708" s="29"/>
      <c r="G708" s="26"/>
      <c r="H708" s="27"/>
      <c r="I708" s="27"/>
      <c r="J708" s="8"/>
      <c r="K708" s="8"/>
      <c r="L708" s="30"/>
    </row>
    <row r="709" spans="1:12" x14ac:dyDescent="0.25">
      <c r="A709" s="222"/>
      <c r="B709" s="26"/>
      <c r="C709" s="27"/>
      <c r="D709" s="8"/>
      <c r="E709" s="8"/>
      <c r="F709" s="29"/>
      <c r="G709" s="26"/>
      <c r="H709" s="27"/>
      <c r="I709" s="27"/>
      <c r="J709" s="8"/>
      <c r="K709" s="8"/>
      <c r="L709" s="30"/>
    </row>
    <row r="710" spans="1:12" x14ac:dyDescent="0.25">
      <c r="A710" s="222"/>
      <c r="B710" s="26">
        <v>3101.3</v>
      </c>
      <c r="C710" s="27">
        <v>114.08968840819628</v>
      </c>
      <c r="D710" s="28">
        <v>44888</v>
      </c>
      <c r="E710" s="8" t="s">
        <v>552</v>
      </c>
      <c r="F710" s="29">
        <v>2531</v>
      </c>
      <c r="G710" s="26">
        <f>B710</f>
        <v>3101.3</v>
      </c>
      <c r="H710" s="27">
        <v>3226.8</v>
      </c>
      <c r="I710" s="27">
        <f t="shared" ref="I710:I711" si="103">H710/B710*100</f>
        <v>104.04669009770096</v>
      </c>
      <c r="J710" s="28">
        <v>45195</v>
      </c>
      <c r="K710" s="8" t="s">
        <v>553</v>
      </c>
      <c r="L710" s="30">
        <v>2447</v>
      </c>
    </row>
    <row r="711" spans="1:12" ht="15.75" customHeight="1" x14ac:dyDescent="0.25">
      <c r="A711" s="15" t="s">
        <v>554</v>
      </c>
      <c r="B711" s="16">
        <v>3730.1888859158048</v>
      </c>
      <c r="C711" s="17">
        <v>111.01196769512931</v>
      </c>
      <c r="D711" s="38"/>
      <c r="E711" s="38"/>
      <c r="F711" s="19">
        <v>7387.4668000000011</v>
      </c>
      <c r="G711" s="17">
        <f>(L714*G714+L717*G717+L720*G720+L723*G723+L726*G726+L729*G729+L732*G732+L735*G735)/L711</f>
        <v>3781.4764980289883</v>
      </c>
      <c r="H711" s="17">
        <f>(L714*H714+L717*H717+L720*H720+L723*H723+L726*H726+L729*H729+L732*H732+L735*H735)/L711</f>
        <v>4009.4262172357321</v>
      </c>
      <c r="I711" s="17">
        <f t="shared" si="103"/>
        <v>107.48587644915926</v>
      </c>
      <c r="J711" s="38"/>
      <c r="K711" s="38"/>
      <c r="L711" s="20">
        <f>SUM(L714:L735)</f>
        <v>8244.5000000000018</v>
      </c>
    </row>
    <row r="712" spans="1:12" x14ac:dyDescent="0.25">
      <c r="A712" s="223" t="s">
        <v>555</v>
      </c>
      <c r="B712" s="26"/>
      <c r="C712" s="27"/>
      <c r="D712" s="8"/>
      <c r="E712" s="8"/>
      <c r="F712" s="29"/>
      <c r="G712" s="26"/>
      <c r="H712" s="27"/>
      <c r="I712" s="27"/>
      <c r="J712" s="8"/>
      <c r="K712" s="8"/>
      <c r="L712" s="30"/>
    </row>
    <row r="713" spans="1:12" x14ac:dyDescent="0.25">
      <c r="A713" s="224"/>
      <c r="B713" s="26"/>
      <c r="C713" s="27"/>
      <c r="D713" s="8"/>
      <c r="E713" s="23"/>
      <c r="F713" s="29"/>
      <c r="G713" s="26"/>
      <c r="H713" s="27"/>
      <c r="I713" s="27"/>
      <c r="J713" s="8"/>
      <c r="K713" s="23"/>
      <c r="L713" s="30"/>
    </row>
    <row r="714" spans="1:12" x14ac:dyDescent="0.25">
      <c r="A714" s="225"/>
      <c r="B714" s="26">
        <v>3330.8399999999997</v>
      </c>
      <c r="C714" s="27">
        <v>113.2384138381201</v>
      </c>
      <c r="D714" s="28">
        <v>44890</v>
      </c>
      <c r="E714" s="23" t="s">
        <v>556</v>
      </c>
      <c r="F714" s="29">
        <v>3514.4538000000002</v>
      </c>
      <c r="G714" s="26">
        <f>B714</f>
        <v>3330.8399999999997</v>
      </c>
      <c r="H714" s="27">
        <v>3568.44</v>
      </c>
      <c r="I714" s="27">
        <f t="shared" ref="I714" si="104">H714/B714*100</f>
        <v>107.13333573512989</v>
      </c>
      <c r="J714" s="28">
        <v>45266</v>
      </c>
      <c r="K714" s="23" t="s">
        <v>557</v>
      </c>
      <c r="L714" s="30">
        <v>3655.8</v>
      </c>
    </row>
    <row r="715" spans="1:12" x14ac:dyDescent="0.25">
      <c r="A715" s="222" t="s">
        <v>558</v>
      </c>
      <c r="B715" s="26"/>
      <c r="C715" s="27"/>
      <c r="D715" s="8"/>
      <c r="E715" s="23"/>
      <c r="F715" s="29"/>
      <c r="G715" s="26"/>
      <c r="H715" s="27"/>
      <c r="I715" s="27"/>
      <c r="J715" s="8"/>
      <c r="K715" s="23"/>
      <c r="L715" s="30"/>
    </row>
    <row r="716" spans="1:12" x14ac:dyDescent="0.25">
      <c r="A716" s="222"/>
      <c r="B716" s="26"/>
      <c r="C716" s="27"/>
      <c r="D716" s="8"/>
      <c r="E716" s="23"/>
      <c r="F716" s="29"/>
      <c r="G716" s="26"/>
      <c r="H716" s="27"/>
      <c r="I716" s="27"/>
      <c r="J716" s="8"/>
      <c r="K716" s="23"/>
      <c r="L716" s="30"/>
    </row>
    <row r="717" spans="1:12" x14ac:dyDescent="0.25">
      <c r="A717" s="222"/>
      <c r="B717" s="26">
        <v>6449.16</v>
      </c>
      <c r="C717" s="27">
        <v>135.11074238881767</v>
      </c>
      <c r="D717" s="28">
        <v>44890</v>
      </c>
      <c r="E717" s="23" t="s">
        <v>556</v>
      </c>
      <c r="F717" s="29">
        <v>198.15600000000001</v>
      </c>
      <c r="G717" s="26">
        <f>B717</f>
        <v>6449.16</v>
      </c>
      <c r="H717" s="27">
        <v>7073.88</v>
      </c>
      <c r="I717" s="27">
        <f t="shared" ref="I717" si="105">H717/B717*100</f>
        <v>109.68684293768492</v>
      </c>
      <c r="J717" s="28">
        <v>45273</v>
      </c>
      <c r="K717" s="23" t="s">
        <v>559</v>
      </c>
      <c r="L717" s="30">
        <v>203.9</v>
      </c>
    </row>
    <row r="718" spans="1:12" x14ac:dyDescent="0.25">
      <c r="A718" s="222" t="s">
        <v>560</v>
      </c>
      <c r="B718" s="26"/>
      <c r="C718" s="27"/>
      <c r="D718" s="8"/>
      <c r="E718" s="23"/>
      <c r="F718" s="29"/>
      <c r="G718" s="26"/>
      <c r="H718" s="27"/>
      <c r="I718" s="27"/>
      <c r="J718" s="8"/>
      <c r="K718" s="23"/>
      <c r="L718" s="30"/>
    </row>
    <row r="719" spans="1:12" x14ac:dyDescent="0.25">
      <c r="A719" s="222"/>
      <c r="B719" s="26"/>
      <c r="C719" s="27"/>
      <c r="D719" s="8"/>
      <c r="E719" s="23"/>
      <c r="F719" s="29"/>
      <c r="G719" s="26"/>
      <c r="H719" s="27"/>
      <c r="I719" s="27"/>
      <c r="J719" s="8"/>
      <c r="K719" s="23"/>
      <c r="L719" s="30"/>
    </row>
    <row r="720" spans="1:12" x14ac:dyDescent="0.25">
      <c r="A720" s="222"/>
      <c r="B720" s="26">
        <v>4127.04</v>
      </c>
      <c r="C720" s="27">
        <v>101.82679496669134</v>
      </c>
      <c r="D720" s="28">
        <v>44890</v>
      </c>
      <c r="E720" s="23" t="s">
        <v>556</v>
      </c>
      <c r="F720" s="29">
        <v>242.32</v>
      </c>
      <c r="G720" s="26">
        <f>B720</f>
        <v>4127.04</v>
      </c>
      <c r="H720" s="27">
        <v>4525.4399999999996</v>
      </c>
      <c r="I720" s="27">
        <f t="shared" ref="I720" si="106">H720/B720*100</f>
        <v>109.65340776924866</v>
      </c>
      <c r="J720" s="28">
        <v>45273</v>
      </c>
      <c r="K720" s="23" t="s">
        <v>559</v>
      </c>
      <c r="L720" s="30">
        <v>254.5</v>
      </c>
    </row>
    <row r="721" spans="1:12" x14ac:dyDescent="0.25">
      <c r="A721" s="222" t="s">
        <v>561</v>
      </c>
      <c r="B721" s="26"/>
      <c r="C721" s="27"/>
      <c r="D721" s="8"/>
      <c r="E721" s="23"/>
      <c r="F721" s="29"/>
      <c r="G721" s="26"/>
      <c r="H721" s="27"/>
      <c r="I721" s="27"/>
      <c r="J721" s="8"/>
      <c r="K721" s="23"/>
      <c r="L721" s="30"/>
    </row>
    <row r="722" spans="1:12" x14ac:dyDescent="0.25">
      <c r="A722" s="222"/>
      <c r="B722" s="26"/>
      <c r="C722" s="27"/>
      <c r="D722" s="8"/>
      <c r="E722" s="23"/>
      <c r="F722" s="29"/>
      <c r="G722" s="26"/>
      <c r="H722" s="27"/>
      <c r="I722" s="27"/>
      <c r="J722" s="8"/>
      <c r="K722" s="23"/>
      <c r="L722" s="30"/>
    </row>
    <row r="723" spans="1:12" ht="16.5" customHeight="1" x14ac:dyDescent="0.25">
      <c r="A723" s="222"/>
      <c r="B723" s="26">
        <v>4610.76</v>
      </c>
      <c r="C723" s="27">
        <v>109.74864324478722</v>
      </c>
      <c r="D723" s="28">
        <v>44890</v>
      </c>
      <c r="E723" s="23" t="s">
        <v>556</v>
      </c>
      <c r="F723" s="29">
        <v>999.07399999999996</v>
      </c>
      <c r="G723" s="26">
        <f>B723</f>
        <v>4610.76</v>
      </c>
      <c r="H723" s="27">
        <v>4766.5200000000004</v>
      </c>
      <c r="I723" s="27">
        <f t="shared" ref="I723" si="107">H723/B723*100</f>
        <v>103.37818494131119</v>
      </c>
      <c r="J723" s="28">
        <v>45273</v>
      </c>
      <c r="K723" s="23" t="s">
        <v>559</v>
      </c>
      <c r="L723" s="30">
        <v>1029.3</v>
      </c>
    </row>
    <row r="724" spans="1:12" ht="16.5" customHeight="1" x14ac:dyDescent="0.25">
      <c r="A724" s="157"/>
      <c r="B724" s="26"/>
      <c r="C724" s="27"/>
      <c r="D724" s="28"/>
      <c r="E724" s="23"/>
      <c r="F724" s="29"/>
      <c r="G724" s="26"/>
      <c r="H724" s="27"/>
      <c r="I724" s="27"/>
      <c r="J724" s="28"/>
      <c r="K724" s="23"/>
      <c r="L724" s="30"/>
    </row>
    <row r="725" spans="1:12" ht="16.5" customHeight="1" x14ac:dyDescent="0.25">
      <c r="A725" s="32" t="s">
        <v>562</v>
      </c>
      <c r="B725" s="26"/>
      <c r="C725" s="27"/>
      <c r="D725" s="28"/>
      <c r="E725" s="23"/>
      <c r="F725" s="29"/>
      <c r="G725" s="26"/>
      <c r="H725" s="27"/>
      <c r="I725" s="27"/>
      <c r="J725" s="28"/>
      <c r="K725" s="23"/>
      <c r="L725" s="30"/>
    </row>
    <row r="726" spans="1:12" ht="16.5" customHeight="1" x14ac:dyDescent="0.25">
      <c r="A726" s="48"/>
      <c r="B726" s="26">
        <v>4419</v>
      </c>
      <c r="C726" s="27">
        <v>121.92497434029733</v>
      </c>
      <c r="D726" s="28">
        <v>44890</v>
      </c>
      <c r="E726" s="23" t="s">
        <v>556</v>
      </c>
      <c r="F726" s="29">
        <v>504.73200000000003</v>
      </c>
      <c r="G726" s="26">
        <f>B726</f>
        <v>4419</v>
      </c>
      <c r="H726" s="27">
        <v>4821.72</v>
      </c>
      <c r="I726" s="27">
        <f t="shared" ref="I726" si="108">H726/B726*100</f>
        <v>109.11337406653089</v>
      </c>
      <c r="J726" s="28">
        <v>45266</v>
      </c>
      <c r="K726" s="23" t="s">
        <v>557</v>
      </c>
      <c r="L726" s="30">
        <v>1029.3</v>
      </c>
    </row>
    <row r="727" spans="1:12" x14ac:dyDescent="0.25">
      <c r="A727" s="222" t="s">
        <v>563</v>
      </c>
      <c r="B727" s="26"/>
      <c r="C727" s="27"/>
      <c r="D727" s="8"/>
      <c r="E727" s="23"/>
      <c r="F727" s="29"/>
      <c r="G727" s="26"/>
      <c r="H727" s="27"/>
      <c r="I727" s="27"/>
      <c r="J727" s="8"/>
      <c r="K727" s="23"/>
      <c r="L727" s="30"/>
    </row>
    <row r="728" spans="1:12" x14ac:dyDescent="0.25">
      <c r="A728" s="222"/>
      <c r="B728" s="26"/>
      <c r="C728" s="27"/>
      <c r="D728" s="8"/>
      <c r="E728" s="23"/>
      <c r="F728" s="29"/>
      <c r="G728" s="26"/>
      <c r="H728" s="27"/>
      <c r="I728" s="27"/>
      <c r="J728" s="8"/>
      <c r="K728" s="23"/>
      <c r="L728" s="30"/>
    </row>
    <row r="729" spans="1:12" x14ac:dyDescent="0.25">
      <c r="A729" s="222"/>
      <c r="B729" s="26">
        <v>2757.2</v>
      </c>
      <c r="C729" s="27">
        <v>90.613908242408286</v>
      </c>
      <c r="D729" s="28">
        <v>44883</v>
      </c>
      <c r="E729" s="23" t="s">
        <v>564</v>
      </c>
      <c r="F729" s="29">
        <v>918.1</v>
      </c>
      <c r="G729" s="26">
        <f>B729</f>
        <v>2757.2</v>
      </c>
      <c r="H729" s="27">
        <v>2826.2</v>
      </c>
      <c r="I729" s="27">
        <f t="shared" ref="I729" si="109">H729/B729*100</f>
        <v>102.50253880748585</v>
      </c>
      <c r="J729" s="28">
        <v>45189</v>
      </c>
      <c r="K729" s="23" t="s">
        <v>565</v>
      </c>
      <c r="L729" s="30">
        <v>918.1</v>
      </c>
    </row>
    <row r="730" spans="1:12" x14ac:dyDescent="0.25">
      <c r="A730" s="222" t="s">
        <v>566</v>
      </c>
      <c r="B730" s="26"/>
      <c r="C730" s="27"/>
      <c r="D730" s="8"/>
      <c r="E730" s="23"/>
      <c r="F730" s="29"/>
      <c r="G730" s="26"/>
      <c r="H730" s="27"/>
      <c r="I730" s="27"/>
      <c r="J730" s="8"/>
      <c r="K730" s="23"/>
      <c r="L730" s="30"/>
    </row>
    <row r="731" spans="1:12" x14ac:dyDescent="0.25">
      <c r="A731" s="222"/>
      <c r="B731" s="26"/>
      <c r="C731" s="27"/>
      <c r="D731" s="8"/>
      <c r="E731" s="23"/>
      <c r="F731" s="29"/>
      <c r="G731" s="26"/>
      <c r="H731" s="27"/>
      <c r="I731" s="27"/>
      <c r="J731" s="8"/>
      <c r="K731" s="23"/>
      <c r="L731" s="30"/>
    </row>
    <row r="732" spans="1:12" x14ac:dyDescent="0.25">
      <c r="A732" s="222"/>
      <c r="B732" s="26">
        <v>3889.2</v>
      </c>
      <c r="C732" s="27">
        <v>108.75838926174497</v>
      </c>
      <c r="D732" s="28">
        <v>44883</v>
      </c>
      <c r="E732" s="23" t="s">
        <v>564</v>
      </c>
      <c r="F732" s="29">
        <v>198.00000000000003</v>
      </c>
      <c r="G732" s="26">
        <f>B732</f>
        <v>3889.2</v>
      </c>
      <c r="H732" s="27">
        <v>2826.2</v>
      </c>
      <c r="I732" s="27">
        <f t="shared" ref="I732" si="110">H732/B732*100</f>
        <v>72.667900853645989</v>
      </c>
      <c r="J732" s="28">
        <v>45189</v>
      </c>
      <c r="K732" s="23" t="s">
        <v>565</v>
      </c>
      <c r="L732" s="30">
        <v>198.00000000000003</v>
      </c>
    </row>
    <row r="733" spans="1:12" x14ac:dyDescent="0.25">
      <c r="A733" s="223" t="s">
        <v>567</v>
      </c>
      <c r="B733" s="26"/>
      <c r="C733" s="27"/>
      <c r="D733" s="8"/>
      <c r="E733" s="23"/>
      <c r="F733" s="29"/>
      <c r="G733" s="26"/>
      <c r="H733" s="27"/>
      <c r="I733" s="27"/>
      <c r="J733" s="8"/>
      <c r="K733" s="23"/>
      <c r="L733" s="30"/>
    </row>
    <row r="734" spans="1:12" x14ac:dyDescent="0.25">
      <c r="A734" s="224"/>
      <c r="B734" s="26"/>
      <c r="C734" s="27"/>
      <c r="D734" s="8"/>
      <c r="E734" s="8"/>
      <c r="F734" s="29"/>
      <c r="G734" s="26"/>
      <c r="H734" s="27"/>
      <c r="I734" s="27"/>
      <c r="J734" s="8"/>
      <c r="K734" s="8"/>
      <c r="L734" s="30"/>
    </row>
    <row r="735" spans="1:12" x14ac:dyDescent="0.25">
      <c r="A735" s="225"/>
      <c r="B735" s="26">
        <v>4226.04</v>
      </c>
      <c r="C735" s="27">
        <v>114.41892199226746</v>
      </c>
      <c r="D735" s="28">
        <v>44890</v>
      </c>
      <c r="E735" s="8" t="s">
        <v>568</v>
      </c>
      <c r="F735" s="29">
        <v>812.63099999999997</v>
      </c>
      <c r="G735" s="26">
        <f>B735</f>
        <v>4226.04</v>
      </c>
      <c r="H735" s="27">
        <v>4596.72</v>
      </c>
      <c r="I735" s="27">
        <f t="shared" ref="I735:I736" si="111">H735/B735*100</f>
        <v>108.771332027146</v>
      </c>
      <c r="J735" s="28">
        <v>45266</v>
      </c>
      <c r="K735" s="8" t="s">
        <v>557</v>
      </c>
      <c r="L735" s="30">
        <v>955.6</v>
      </c>
    </row>
    <row r="736" spans="1:12" ht="24" customHeight="1" x14ac:dyDescent="0.25">
      <c r="A736" s="117" t="s">
        <v>569</v>
      </c>
      <c r="B736" s="16">
        <v>4205.0080282174267</v>
      </c>
      <c r="C736" s="17">
        <v>105.03740007234687</v>
      </c>
      <c r="D736" s="18"/>
      <c r="E736" s="18"/>
      <c r="F736" s="19">
        <v>4026.4480000000003</v>
      </c>
      <c r="G736" s="17">
        <f>(L739*G739+L742*G742+L745*G745)/L736</f>
        <v>4204.4692075341954</v>
      </c>
      <c r="H736" s="17">
        <f>(L739*H739+L742*H742+L745*H745)/L736</f>
        <v>4639.2946278203044</v>
      </c>
      <c r="I736" s="17">
        <f t="shared" si="111"/>
        <v>110.32784234152768</v>
      </c>
      <c r="J736" s="18"/>
      <c r="K736" s="18"/>
      <c r="L736" s="20">
        <f>L739+L742+L745</f>
        <v>3854.917486392711</v>
      </c>
    </row>
    <row r="737" spans="1:12" x14ac:dyDescent="0.25">
      <c r="A737" s="158"/>
      <c r="B737" s="26"/>
      <c r="C737" s="27"/>
      <c r="D737" s="8"/>
      <c r="E737" s="8"/>
      <c r="F737" s="29"/>
      <c r="G737" s="26"/>
      <c r="H737" s="27"/>
      <c r="I737" s="27"/>
      <c r="J737" s="8"/>
      <c r="K737" s="8"/>
      <c r="L737" s="30"/>
    </row>
    <row r="738" spans="1:12" x14ac:dyDescent="0.25">
      <c r="A738" s="34" t="s">
        <v>570</v>
      </c>
      <c r="B738" s="26"/>
      <c r="C738" s="27"/>
      <c r="D738" s="8"/>
      <c r="E738" s="8"/>
      <c r="F738" s="29"/>
      <c r="G738" s="26"/>
      <c r="H738" s="27"/>
      <c r="I738" s="27"/>
      <c r="J738" s="8"/>
      <c r="K738" s="8"/>
      <c r="L738" s="30"/>
    </row>
    <row r="739" spans="1:12" x14ac:dyDescent="0.25">
      <c r="A739" s="159"/>
      <c r="B739" s="26">
        <v>4232.3999999999996</v>
      </c>
      <c r="C739" s="27">
        <v>104.2411703856953</v>
      </c>
      <c r="D739" s="67">
        <v>44888</v>
      </c>
      <c r="E739" s="23" t="s">
        <v>571</v>
      </c>
      <c r="F739" s="29">
        <v>3701.8480000000004</v>
      </c>
      <c r="G739" s="26">
        <v>4232.3999999999996</v>
      </c>
      <c r="H739" s="27">
        <v>4662.7120000000004</v>
      </c>
      <c r="I739" s="27">
        <f t="shared" ref="I739" si="112">H739/B739*100</f>
        <v>110.16709195728194</v>
      </c>
      <c r="J739" s="160">
        <v>45195</v>
      </c>
      <c r="K739" s="67" t="s">
        <v>572</v>
      </c>
      <c r="L739" s="30">
        <v>3537.2695649999996</v>
      </c>
    </row>
    <row r="740" spans="1:12" x14ac:dyDescent="0.25">
      <c r="A740" s="161"/>
      <c r="B740" s="26"/>
      <c r="C740" s="27"/>
      <c r="D740" s="67"/>
      <c r="E740" s="23"/>
      <c r="F740" s="29"/>
      <c r="G740" s="26"/>
      <c r="H740" s="27"/>
      <c r="I740" s="27"/>
      <c r="J740" s="67"/>
      <c r="K740" s="23"/>
      <c r="L740" s="30"/>
    </row>
    <row r="741" spans="1:12" ht="31.5" x14ac:dyDescent="0.25">
      <c r="A741" s="34" t="s">
        <v>573</v>
      </c>
      <c r="B741" s="162"/>
      <c r="C741" s="163"/>
      <c r="D741" s="164"/>
      <c r="E741" s="165"/>
      <c r="F741" s="166"/>
      <c r="G741" s="26"/>
      <c r="H741" s="27"/>
      <c r="I741" s="27"/>
      <c r="J741" s="67"/>
      <c r="K741" s="23"/>
      <c r="L741" s="30"/>
    </row>
    <row r="742" spans="1:12" x14ac:dyDescent="0.25">
      <c r="A742" s="167"/>
      <c r="B742" s="49">
        <v>3806.9</v>
      </c>
      <c r="C742" s="50">
        <v>106.28454966776482</v>
      </c>
      <c r="D742" s="67">
        <v>44888</v>
      </c>
      <c r="E742" s="8" t="s">
        <v>571</v>
      </c>
      <c r="F742" s="51">
        <v>133.1</v>
      </c>
      <c r="G742" s="49">
        <v>3806.9009999999998</v>
      </c>
      <c r="H742" s="50">
        <v>4581.7460000000001</v>
      </c>
      <c r="I742" s="50">
        <f t="shared" ref="I742" si="113">H742/B742*100</f>
        <v>120.35372612887126</v>
      </c>
      <c r="J742" s="160">
        <v>45195</v>
      </c>
      <c r="K742" s="67" t="s">
        <v>572</v>
      </c>
      <c r="L742" s="52">
        <v>128.46450097781411</v>
      </c>
    </row>
    <row r="743" spans="1:12" x14ac:dyDescent="0.25">
      <c r="A743" s="159"/>
      <c r="B743" s="49"/>
      <c r="C743" s="50"/>
      <c r="D743" s="28"/>
      <c r="E743" s="8"/>
      <c r="F743" s="51"/>
      <c r="G743" s="49"/>
      <c r="H743" s="50"/>
      <c r="I743" s="50"/>
      <c r="J743" s="28"/>
      <c r="K743" s="8"/>
      <c r="L743" s="52"/>
    </row>
    <row r="744" spans="1:12" ht="31.5" x14ac:dyDescent="0.25">
      <c r="A744" s="34" t="s">
        <v>574</v>
      </c>
      <c r="B744" s="49"/>
      <c r="C744" s="50"/>
      <c r="D744" s="28"/>
      <c r="E744" s="8"/>
      <c r="F744" s="51"/>
      <c r="G744" s="49"/>
      <c r="H744" s="50"/>
      <c r="I744" s="50"/>
      <c r="J744" s="28"/>
      <c r="K744" s="8"/>
      <c r="L744" s="52"/>
    </row>
    <row r="745" spans="1:12" x14ac:dyDescent="0.25">
      <c r="A745" s="159"/>
      <c r="B745" s="49">
        <v>3952.2</v>
      </c>
      <c r="C745" s="50">
        <v>116.97052207884455</v>
      </c>
      <c r="D745" s="67">
        <v>44888</v>
      </c>
      <c r="E745" s="8" t="s">
        <v>571</v>
      </c>
      <c r="F745" s="51">
        <v>191.5</v>
      </c>
      <c r="G745" s="49">
        <v>3952.1990000000001</v>
      </c>
      <c r="H745" s="50">
        <v>4240.5249999999996</v>
      </c>
      <c r="I745" s="50">
        <f t="shared" ref="I745" si="114">H745/B745*100</f>
        <v>107.29530388138251</v>
      </c>
      <c r="J745" s="160">
        <v>45195</v>
      </c>
      <c r="K745" s="67" t="s">
        <v>572</v>
      </c>
      <c r="L745" s="52">
        <v>189.1834204148972</v>
      </c>
    </row>
    <row r="746" spans="1:12" ht="31.5" x14ac:dyDescent="0.25">
      <c r="A746" s="117" t="s">
        <v>575</v>
      </c>
      <c r="B746" s="16">
        <v>4585.8710444271228</v>
      </c>
      <c r="C746" s="17">
        <v>97.724272122532966</v>
      </c>
      <c r="D746" s="37"/>
      <c r="E746" s="38"/>
      <c r="F746" s="19">
        <v>1026.4000000000001</v>
      </c>
      <c r="G746" s="17">
        <f>(L749*G749+L752*G752)/L746</f>
        <v>4582.0293591864138</v>
      </c>
      <c r="H746" s="17">
        <f>(L749*H749+L752*H752)/L746</f>
        <v>4606.086294149015</v>
      </c>
      <c r="I746" s="17">
        <f>H746/B746*100</f>
        <v>100.44081592190557</v>
      </c>
      <c r="J746" s="37"/>
      <c r="K746" s="38"/>
      <c r="L746" s="20">
        <f>L749+L752</f>
        <v>1033.3409026203406</v>
      </c>
    </row>
    <row r="747" spans="1:12" x14ac:dyDescent="0.25">
      <c r="A747" s="222" t="s">
        <v>65</v>
      </c>
      <c r="B747" s="26"/>
      <c r="C747" s="27"/>
      <c r="D747" s="8"/>
      <c r="E747" s="8"/>
      <c r="F747" s="29"/>
      <c r="G747" s="26"/>
      <c r="H747" s="27"/>
      <c r="I747" s="27"/>
      <c r="J747" s="8"/>
      <c r="K747" s="8"/>
      <c r="L747" s="30"/>
    </row>
    <row r="748" spans="1:12" x14ac:dyDescent="0.25">
      <c r="A748" s="222"/>
      <c r="B748" s="26"/>
      <c r="C748" s="27"/>
      <c r="D748" s="8"/>
      <c r="E748" s="8"/>
      <c r="F748" s="29"/>
      <c r="G748" s="26"/>
      <c r="H748" s="27"/>
      <c r="I748" s="27"/>
      <c r="J748" s="8"/>
      <c r="K748" s="8"/>
      <c r="L748" s="30"/>
    </row>
    <row r="749" spans="1:12" x14ac:dyDescent="0.25">
      <c r="A749" s="222"/>
      <c r="B749" s="26">
        <v>4168.8</v>
      </c>
      <c r="C749" s="27">
        <v>109.289961304936</v>
      </c>
      <c r="D749" s="28">
        <v>44890</v>
      </c>
      <c r="E749" s="23" t="s">
        <v>66</v>
      </c>
      <c r="F749" s="29">
        <v>177.19999999999996</v>
      </c>
      <c r="G749" s="26">
        <v>4154.3999999999996</v>
      </c>
      <c r="H749" s="27">
        <v>4154.3999999999996</v>
      </c>
      <c r="I749" s="27">
        <f t="shared" ref="I749" si="115">H749/B749*100</f>
        <v>99.654576856649385</v>
      </c>
      <c r="J749" s="28">
        <v>45195</v>
      </c>
      <c r="K749" s="23" t="s">
        <v>67</v>
      </c>
      <c r="L749" s="30">
        <v>181.1</v>
      </c>
    </row>
    <row r="750" spans="1:12" x14ac:dyDescent="0.25">
      <c r="A750" s="222" t="s">
        <v>576</v>
      </c>
      <c r="B750" s="26"/>
      <c r="C750" s="27"/>
      <c r="D750" s="8"/>
      <c r="E750" s="8"/>
      <c r="F750" s="29"/>
      <c r="G750" s="26"/>
      <c r="H750" s="27"/>
      <c r="I750" s="27"/>
      <c r="J750" s="8"/>
      <c r="K750" s="8"/>
      <c r="L750" s="30"/>
    </row>
    <row r="751" spans="1:12" x14ac:dyDescent="0.25">
      <c r="A751" s="222"/>
      <c r="B751" s="26"/>
      <c r="C751" s="27"/>
      <c r="D751" s="8"/>
      <c r="E751" s="8"/>
      <c r="F751" s="29"/>
      <c r="G751" s="26"/>
      <c r="H751" s="27"/>
      <c r="I751" s="27"/>
      <c r="J751" s="8"/>
      <c r="K751" s="8"/>
      <c r="L751" s="30"/>
    </row>
    <row r="752" spans="1:12" x14ac:dyDescent="0.25">
      <c r="A752" s="222"/>
      <c r="B752" s="26">
        <v>4672.8999999999996</v>
      </c>
      <c r="C752" s="27">
        <v>96.146249125550383</v>
      </c>
      <c r="D752" s="28">
        <v>44890</v>
      </c>
      <c r="E752" s="8" t="s">
        <v>577</v>
      </c>
      <c r="F752" s="29">
        <v>849.2</v>
      </c>
      <c r="G752" s="26">
        <v>4672.8999999999996</v>
      </c>
      <c r="H752" s="27">
        <v>4702.0690000000004</v>
      </c>
      <c r="I752" s="27">
        <f t="shared" ref="I752" si="116">H752/B752*100</f>
        <v>100.62421622547029</v>
      </c>
      <c r="J752" s="28">
        <v>45181</v>
      </c>
      <c r="K752" s="8" t="s">
        <v>578</v>
      </c>
      <c r="L752" s="30">
        <v>852.24090262034065</v>
      </c>
    </row>
    <row r="753" spans="1:12" ht="31.5" x14ac:dyDescent="0.25">
      <c r="A753" s="117" t="s">
        <v>579</v>
      </c>
      <c r="B753" s="16">
        <v>3680.6239472579387</v>
      </c>
      <c r="C753" s="17">
        <v>100.34268561735932</v>
      </c>
      <c r="D753" s="37"/>
      <c r="E753" s="38"/>
      <c r="F753" s="19">
        <v>1684.7122999999999</v>
      </c>
      <c r="G753" s="17">
        <f>(L756*G756+L759*G759+L762*G762)/L753</f>
        <v>4101.7471598960346</v>
      </c>
      <c r="H753" s="17">
        <f>(L756*H756+L759*H759+L762*H762)/L753</f>
        <v>4179.5973562034624</v>
      </c>
      <c r="I753" s="17">
        <f>H753/B753*100</f>
        <v>113.55676146478531</v>
      </c>
      <c r="J753" s="37"/>
      <c r="K753" s="38"/>
      <c r="L753" s="20">
        <f>L756+L759+L762</f>
        <v>1631.6656004177744</v>
      </c>
    </row>
    <row r="754" spans="1:12" x14ac:dyDescent="0.25">
      <c r="A754" s="222" t="s">
        <v>580</v>
      </c>
      <c r="B754" s="26"/>
      <c r="C754" s="27"/>
      <c r="D754" s="8"/>
      <c r="E754" s="8"/>
      <c r="F754" s="29"/>
      <c r="G754" s="26"/>
      <c r="H754" s="27"/>
      <c r="I754" s="27"/>
      <c r="J754" s="8"/>
      <c r="K754" s="8"/>
      <c r="L754" s="30"/>
    </row>
    <row r="755" spans="1:12" x14ac:dyDescent="0.25">
      <c r="A755" s="222"/>
      <c r="B755" s="26"/>
      <c r="C755" s="27"/>
      <c r="D755" s="8"/>
      <c r="E755" s="8"/>
      <c r="F755" s="29"/>
      <c r="G755" s="26"/>
      <c r="H755" s="27"/>
      <c r="I755" s="27"/>
      <c r="J755" s="8"/>
      <c r="K755" s="8"/>
      <c r="L755" s="30"/>
    </row>
    <row r="756" spans="1:12" x14ac:dyDescent="0.25">
      <c r="A756" s="222"/>
      <c r="B756" s="26">
        <v>10001.299999999999</v>
      </c>
      <c r="C756" s="27">
        <v>100.49436802282933</v>
      </c>
      <c r="D756" s="28">
        <v>44890</v>
      </c>
      <c r="E756" s="8" t="s">
        <v>577</v>
      </c>
      <c r="F756" s="29">
        <v>91.199999999999989</v>
      </c>
      <c r="G756" s="26">
        <v>10001.299999999999</v>
      </c>
      <c r="H756" s="27">
        <v>10066.745989999999</v>
      </c>
      <c r="I756" s="27">
        <f t="shared" ref="I756" si="117">H756/B756*100</f>
        <v>100.65437483127194</v>
      </c>
      <c r="J756" s="28">
        <v>45181</v>
      </c>
      <c r="K756" s="8" t="s">
        <v>578</v>
      </c>
      <c r="L756" s="30">
        <v>203.4</v>
      </c>
    </row>
    <row r="757" spans="1:12" x14ac:dyDescent="0.25">
      <c r="A757" s="222" t="s">
        <v>581</v>
      </c>
      <c r="B757" s="26"/>
      <c r="C757" s="27"/>
      <c r="D757" s="8"/>
      <c r="E757" s="8"/>
      <c r="F757" s="29"/>
      <c r="G757" s="26"/>
      <c r="H757" s="27"/>
      <c r="I757" s="27"/>
      <c r="J757" s="8"/>
      <c r="K757" s="8"/>
      <c r="L757" s="30"/>
    </row>
    <row r="758" spans="1:12" x14ac:dyDescent="0.25">
      <c r="A758" s="222"/>
      <c r="B758" s="26"/>
      <c r="C758" s="27"/>
      <c r="D758" s="8"/>
      <c r="E758" s="8"/>
      <c r="F758" s="29"/>
      <c r="G758" s="26"/>
      <c r="H758" s="27"/>
      <c r="I758" s="27"/>
      <c r="J758" s="8"/>
      <c r="K758" s="8"/>
      <c r="L758" s="30"/>
    </row>
    <row r="759" spans="1:12" x14ac:dyDescent="0.25">
      <c r="A759" s="222"/>
      <c r="B759" s="26">
        <v>3237.8</v>
      </c>
      <c r="C759" s="27">
        <v>97.990436414260657</v>
      </c>
      <c r="D759" s="28">
        <v>44890</v>
      </c>
      <c r="E759" s="8" t="s">
        <v>577</v>
      </c>
      <c r="F759" s="29">
        <v>840.6</v>
      </c>
      <c r="G759" s="26">
        <v>3096.8029999999999</v>
      </c>
      <c r="H759" s="27">
        <v>3096.8040000000001</v>
      </c>
      <c r="I759" s="27">
        <f t="shared" ref="I759" si="118">H759/B759*100</f>
        <v>95.645314719871507</v>
      </c>
      <c r="J759" s="28">
        <v>45181</v>
      </c>
      <c r="K759" s="8" t="s">
        <v>578</v>
      </c>
      <c r="L759" s="30">
        <v>675.35330041777445</v>
      </c>
    </row>
    <row r="760" spans="1:12" x14ac:dyDescent="0.25">
      <c r="A760" s="222" t="s">
        <v>582</v>
      </c>
      <c r="B760" s="26"/>
      <c r="C760" s="27"/>
      <c r="D760" s="8"/>
      <c r="E760" s="8"/>
      <c r="F760" s="29"/>
      <c r="G760" s="26"/>
      <c r="H760" s="27"/>
      <c r="I760" s="27"/>
      <c r="J760" s="8"/>
      <c r="K760" s="8"/>
      <c r="L760" s="30"/>
    </row>
    <row r="761" spans="1:12" x14ac:dyDescent="0.25">
      <c r="A761" s="222"/>
      <c r="B761" s="26"/>
      <c r="C761" s="27"/>
      <c r="D761" s="8"/>
      <c r="E761" s="8"/>
      <c r="F761" s="29"/>
      <c r="G761" s="26"/>
      <c r="H761" s="27"/>
      <c r="I761" s="27"/>
      <c r="J761" s="8"/>
      <c r="K761" s="8"/>
      <c r="L761" s="30"/>
    </row>
    <row r="762" spans="1:12" x14ac:dyDescent="0.25">
      <c r="A762" s="222"/>
      <c r="B762" s="49">
        <v>3409.4</v>
      </c>
      <c r="C762" s="50">
        <v>102.90664332498265</v>
      </c>
      <c r="D762" s="67">
        <v>44879</v>
      </c>
      <c r="E762" s="23" t="s">
        <v>583</v>
      </c>
      <c r="F762" s="51">
        <v>752.91229999999996</v>
      </c>
      <c r="G762" s="49">
        <v>3409.4</v>
      </c>
      <c r="H762" s="50">
        <v>3560.431</v>
      </c>
      <c r="I762" s="50">
        <f>H762/B762*100</f>
        <v>104.42984102774682</v>
      </c>
      <c r="J762" s="67">
        <v>45195</v>
      </c>
      <c r="K762" s="23" t="s">
        <v>584</v>
      </c>
      <c r="L762" s="52">
        <v>752.91229999999996</v>
      </c>
    </row>
    <row r="763" spans="1:12" x14ac:dyDescent="0.25">
      <c r="A763" s="15" t="s">
        <v>585</v>
      </c>
      <c r="B763" s="39"/>
      <c r="C763" s="40"/>
      <c r="D763" s="18"/>
      <c r="E763" s="18"/>
      <c r="F763" s="53"/>
      <c r="G763" s="39"/>
      <c r="H763" s="40"/>
      <c r="I763" s="40"/>
      <c r="J763" s="18"/>
      <c r="K763" s="18"/>
      <c r="L763" s="54"/>
    </row>
    <row r="764" spans="1:12" x14ac:dyDescent="0.25">
      <c r="A764" s="223" t="s">
        <v>586</v>
      </c>
      <c r="B764" s="26"/>
      <c r="C764" s="27"/>
      <c r="D764" s="8"/>
      <c r="E764" s="8"/>
      <c r="F764" s="29"/>
      <c r="G764" s="26"/>
      <c r="H764" s="27"/>
      <c r="I764" s="27"/>
      <c r="J764" s="8"/>
      <c r="K764" s="8"/>
      <c r="L764" s="30"/>
    </row>
    <row r="765" spans="1:12" x14ac:dyDescent="0.25">
      <c r="A765" s="224"/>
      <c r="B765" s="26"/>
      <c r="C765" s="27"/>
      <c r="D765" s="8"/>
      <c r="E765" s="8"/>
      <c r="F765" s="29"/>
      <c r="G765" s="26"/>
      <c r="H765" s="27"/>
      <c r="I765" s="27"/>
      <c r="J765" s="8"/>
      <c r="K765" s="8"/>
      <c r="L765" s="30"/>
    </row>
    <row r="766" spans="1:12" x14ac:dyDescent="0.25">
      <c r="A766" s="225"/>
      <c r="B766" s="41">
        <v>2288.4</v>
      </c>
      <c r="C766" s="42">
        <v>113.28152071679621</v>
      </c>
      <c r="D766" s="67">
        <v>45202</v>
      </c>
      <c r="E766" s="23" t="s">
        <v>587</v>
      </c>
      <c r="F766" s="43">
        <v>635.6</v>
      </c>
      <c r="G766" s="41">
        <v>2288.4</v>
      </c>
      <c r="H766" s="42">
        <v>2627.741</v>
      </c>
      <c r="I766" s="42">
        <f>H766/B766*100</f>
        <v>114.82874497465478</v>
      </c>
      <c r="J766" s="67">
        <v>45202</v>
      </c>
      <c r="K766" s="23" t="s">
        <v>587</v>
      </c>
      <c r="L766" s="44">
        <v>635.6</v>
      </c>
    </row>
    <row r="767" spans="1:12" ht="31.5" x14ac:dyDescent="0.25">
      <c r="A767" s="15" t="s">
        <v>588</v>
      </c>
      <c r="B767" s="16">
        <v>3295.1893613821189</v>
      </c>
      <c r="C767" s="17">
        <v>106.04187824300612</v>
      </c>
      <c r="D767" s="18"/>
      <c r="E767" s="18"/>
      <c r="F767" s="19">
        <v>17461.600000000002</v>
      </c>
      <c r="G767" s="17">
        <f>(L770*G770+L773*G773)/L767</f>
        <v>3022.4141377347323</v>
      </c>
      <c r="H767" s="17">
        <f>(L770*H770+L773*H773)/L767</f>
        <v>3022.415106877525</v>
      </c>
      <c r="I767" s="17">
        <f t="shared" ref="I767" si="119">H767/B767*100</f>
        <v>91.722046153056809</v>
      </c>
      <c r="J767" s="18"/>
      <c r="K767" s="18"/>
      <c r="L767" s="20">
        <f>L770+L773</f>
        <v>17635.264333333336</v>
      </c>
    </row>
    <row r="768" spans="1:12" x14ac:dyDescent="0.25">
      <c r="A768" s="223" t="s">
        <v>589</v>
      </c>
      <c r="B768" s="41"/>
      <c r="C768" s="42"/>
      <c r="D768" s="8"/>
      <c r="E768" s="8"/>
      <c r="F768" s="43"/>
      <c r="G768" s="41"/>
      <c r="H768" s="42"/>
      <c r="I768" s="42"/>
      <c r="J768" s="8"/>
      <c r="K768" s="8"/>
      <c r="L768" s="44"/>
    </row>
    <row r="769" spans="1:12" x14ac:dyDescent="0.25">
      <c r="A769" s="224"/>
      <c r="B769" s="41"/>
      <c r="C769" s="42"/>
      <c r="D769" s="8"/>
      <c r="E769" s="8"/>
      <c r="F769" s="43"/>
      <c r="G769" s="41"/>
      <c r="H769" s="42"/>
      <c r="I769" s="42"/>
      <c r="J769" s="8"/>
      <c r="K769" s="8"/>
      <c r="L769" s="44"/>
    </row>
    <row r="770" spans="1:12" x14ac:dyDescent="0.25">
      <c r="A770" s="225"/>
      <c r="B770" s="26">
        <v>3726.36</v>
      </c>
      <c r="C770" s="27">
        <v>105.86009408877071</v>
      </c>
      <c r="D770" s="28">
        <v>44879</v>
      </c>
      <c r="E770" s="8" t="s">
        <v>590</v>
      </c>
      <c r="F770" s="29">
        <v>5657.1</v>
      </c>
      <c r="G770" s="26">
        <v>3057.0404520000002</v>
      </c>
      <c r="H770" s="27">
        <v>3057.0404520000002</v>
      </c>
      <c r="I770" s="27">
        <f t="shared" ref="I770" si="120">H770/B770*100</f>
        <v>82.038247834347729</v>
      </c>
      <c r="J770" s="28">
        <v>45195</v>
      </c>
      <c r="K770" s="8" t="s">
        <v>591</v>
      </c>
      <c r="L770" s="30">
        <v>6087.2310000000007</v>
      </c>
    </row>
    <row r="771" spans="1:12" x14ac:dyDescent="0.25">
      <c r="A771" s="222" t="s">
        <v>592</v>
      </c>
      <c r="B771" s="26"/>
      <c r="C771" s="27"/>
      <c r="D771" s="8"/>
      <c r="E771" s="8"/>
      <c r="F771" s="29"/>
      <c r="G771" s="26"/>
      <c r="H771" s="27"/>
      <c r="I771" s="27"/>
      <c r="J771" s="8"/>
      <c r="K771" s="8"/>
      <c r="L771" s="30"/>
    </row>
    <row r="772" spans="1:12" x14ac:dyDescent="0.25">
      <c r="A772" s="222"/>
      <c r="B772" s="26"/>
      <c r="C772" s="27"/>
      <c r="D772" s="8"/>
      <c r="E772" s="8"/>
      <c r="F772" s="29"/>
      <c r="G772" s="26"/>
      <c r="H772" s="27"/>
      <c r="I772" s="27"/>
      <c r="J772" s="8"/>
      <c r="K772" s="8"/>
      <c r="L772" s="30"/>
    </row>
    <row r="773" spans="1:12" x14ac:dyDescent="0.25">
      <c r="A773" s="222"/>
      <c r="B773" s="49">
        <v>3088.5583799999999</v>
      </c>
      <c r="C773" s="27">
        <v>106.30772656868481</v>
      </c>
      <c r="D773" s="28">
        <v>44890</v>
      </c>
      <c r="E773" s="8" t="s">
        <v>577</v>
      </c>
      <c r="F773" s="29">
        <v>11804.500000000002</v>
      </c>
      <c r="G773" s="26">
        <v>3004.1618200000003</v>
      </c>
      <c r="H773" s="50">
        <v>3004.1633000000002</v>
      </c>
      <c r="I773" s="27">
        <f t="shared" ref="I773" si="121">H773/B773*100</f>
        <v>97.267492803551932</v>
      </c>
      <c r="J773" s="28">
        <v>45189</v>
      </c>
      <c r="K773" s="8" t="s">
        <v>593</v>
      </c>
      <c r="L773" s="30">
        <v>11548.033333333335</v>
      </c>
    </row>
    <row r="774" spans="1:12" x14ac:dyDescent="0.25">
      <c r="A774" s="15" t="s">
        <v>594</v>
      </c>
      <c r="B774" s="16"/>
      <c r="C774" s="17"/>
      <c r="D774" s="18"/>
      <c r="E774" s="18"/>
      <c r="F774" s="19"/>
      <c r="G774" s="16"/>
      <c r="H774" s="17"/>
      <c r="I774" s="17"/>
      <c r="J774" s="18"/>
      <c r="K774" s="18"/>
      <c r="L774" s="20"/>
    </row>
    <row r="775" spans="1:12" ht="72" customHeight="1" x14ac:dyDescent="0.25">
      <c r="A775" s="58" t="s">
        <v>595</v>
      </c>
      <c r="B775" s="41">
        <v>5832.12</v>
      </c>
      <c r="C775" s="42">
        <v>97.568858909499724</v>
      </c>
      <c r="D775" s="28">
        <v>44888</v>
      </c>
      <c r="E775" s="8" t="s">
        <v>86</v>
      </c>
      <c r="F775" s="43">
        <v>2459.6480620461089</v>
      </c>
      <c r="G775" s="41">
        <v>5757.5999999999995</v>
      </c>
      <c r="H775" s="42">
        <v>5757.5999999999995</v>
      </c>
      <c r="I775" s="42">
        <f t="shared" ref="I775" si="122">H775/B775*100</f>
        <v>98.722248513405063</v>
      </c>
      <c r="J775" s="28">
        <v>45230</v>
      </c>
      <c r="K775" s="8" t="s">
        <v>419</v>
      </c>
      <c r="L775" s="44">
        <v>2459.6480620461089</v>
      </c>
    </row>
    <row r="776" spans="1:12" ht="29.25" customHeight="1" x14ac:dyDescent="0.25">
      <c r="A776" s="15" t="s">
        <v>596</v>
      </c>
      <c r="B776" s="39"/>
      <c r="C776" s="40"/>
      <c r="D776" s="18"/>
      <c r="E776" s="18"/>
      <c r="F776" s="53"/>
      <c r="G776" s="39"/>
      <c r="H776" s="40"/>
      <c r="I776" s="40"/>
      <c r="J776" s="18"/>
      <c r="K776" s="18"/>
      <c r="L776" s="54"/>
    </row>
    <row r="777" spans="1:12" x14ac:dyDescent="0.25">
      <c r="A777" s="222" t="s">
        <v>597</v>
      </c>
      <c r="B777" s="26"/>
      <c r="C777" s="27"/>
      <c r="D777" s="8"/>
      <c r="E777" s="8"/>
      <c r="F777" s="29"/>
      <c r="G777" s="26"/>
      <c r="H777" s="27"/>
      <c r="I777" s="27"/>
      <c r="J777" s="8"/>
      <c r="K777" s="8"/>
      <c r="L777" s="30"/>
    </row>
    <row r="778" spans="1:12" x14ac:dyDescent="0.25">
      <c r="A778" s="222"/>
      <c r="B778" s="26"/>
      <c r="C778" s="27"/>
      <c r="D778" s="8"/>
      <c r="E778" s="8"/>
      <c r="F778" s="29"/>
      <c r="G778" s="26"/>
      <c r="H778" s="27"/>
      <c r="I778" s="27"/>
      <c r="J778" s="8"/>
      <c r="K778" s="8"/>
      <c r="L778" s="30"/>
    </row>
    <row r="779" spans="1:12" x14ac:dyDescent="0.25">
      <c r="A779" s="222"/>
      <c r="B779" s="59">
        <v>10217.040000000001</v>
      </c>
      <c r="C779" s="60">
        <v>109.2236247947455</v>
      </c>
      <c r="D779" s="67">
        <v>44879</v>
      </c>
      <c r="E779" s="23" t="s">
        <v>598</v>
      </c>
      <c r="F779" s="61">
        <v>286.20000000000005</v>
      </c>
      <c r="G779" s="59">
        <v>10217.040000000001</v>
      </c>
      <c r="H779" s="60">
        <v>10875.72</v>
      </c>
      <c r="I779" s="60">
        <f t="shared" ref="I779:I780" si="123">H779/B779*100</f>
        <v>106.44687698198302</v>
      </c>
      <c r="J779" s="67">
        <v>45230</v>
      </c>
      <c r="K779" s="23" t="s">
        <v>599</v>
      </c>
      <c r="L779" s="62">
        <v>286.20000000000005</v>
      </c>
    </row>
    <row r="780" spans="1:12" x14ac:dyDescent="0.25">
      <c r="A780" s="15" t="s">
        <v>600</v>
      </c>
      <c r="B780" s="16">
        <v>3120.6921506573863</v>
      </c>
      <c r="C780" s="17">
        <v>106.22371450958954</v>
      </c>
      <c r="D780" s="17"/>
      <c r="E780" s="17"/>
      <c r="F780" s="19">
        <v>5069.6220000000003</v>
      </c>
      <c r="G780" s="17">
        <f>(L783*G783+L786*G786)/L780</f>
        <v>3120.6921506573863</v>
      </c>
      <c r="H780" s="17">
        <f>(L783*H783+L786*H786)/L780</f>
        <v>3441.3588392191768</v>
      </c>
      <c r="I780" s="17">
        <f t="shared" si="123"/>
        <v>110.27549893039725</v>
      </c>
      <c r="J780" s="17"/>
      <c r="K780" s="17"/>
      <c r="L780" s="20">
        <f>L783+L786</f>
        <v>5069.6220000000003</v>
      </c>
    </row>
    <row r="781" spans="1:12" x14ac:dyDescent="0.25">
      <c r="A781" s="223" t="s">
        <v>601</v>
      </c>
      <c r="B781" s="26"/>
      <c r="C781" s="27"/>
      <c r="D781" s="23"/>
      <c r="E781" s="23"/>
      <c r="F781" s="29"/>
      <c r="G781" s="26"/>
      <c r="H781" s="27"/>
      <c r="I781" s="27"/>
      <c r="J781" s="23"/>
      <c r="K781" s="23"/>
      <c r="L781" s="30"/>
    </row>
    <row r="782" spans="1:12" x14ac:dyDescent="0.25">
      <c r="A782" s="224"/>
      <c r="B782" s="26"/>
      <c r="C782" s="27"/>
      <c r="D782" s="23"/>
      <c r="E782" s="23"/>
      <c r="F782" s="29"/>
      <c r="G782" s="26"/>
      <c r="H782" s="27"/>
      <c r="I782" s="27"/>
      <c r="J782" s="23"/>
      <c r="K782" s="23"/>
      <c r="L782" s="30"/>
    </row>
    <row r="783" spans="1:12" x14ac:dyDescent="0.25">
      <c r="A783" s="225"/>
      <c r="B783" s="49">
        <v>3310.68</v>
      </c>
      <c r="C783" s="50">
        <v>105.85910521065152</v>
      </c>
      <c r="D783" s="67">
        <v>44890</v>
      </c>
      <c r="E783" s="23" t="s">
        <v>147</v>
      </c>
      <c r="F783" s="51">
        <v>2837.9</v>
      </c>
      <c r="G783" s="49">
        <v>3310.68</v>
      </c>
      <c r="H783" s="50">
        <v>3781.68</v>
      </c>
      <c r="I783" s="50">
        <f t="shared" ref="I783" si="124">H783/B783*100</f>
        <v>114.2266845481895</v>
      </c>
      <c r="J783" s="67">
        <v>45273</v>
      </c>
      <c r="K783" s="23" t="s">
        <v>148</v>
      </c>
      <c r="L783" s="52">
        <v>2837.9</v>
      </c>
    </row>
    <row r="784" spans="1:12" x14ac:dyDescent="0.25">
      <c r="A784" s="168"/>
      <c r="B784" s="49"/>
      <c r="C784" s="50"/>
      <c r="D784" s="28"/>
      <c r="E784" s="8"/>
      <c r="F784" s="51"/>
      <c r="G784" s="49"/>
      <c r="H784" s="50"/>
      <c r="I784" s="50"/>
      <c r="J784" s="28"/>
      <c r="K784" s="8"/>
      <c r="L784" s="52"/>
    </row>
    <row r="785" spans="1:13" x14ac:dyDescent="0.25">
      <c r="A785" s="168" t="s">
        <v>602</v>
      </c>
      <c r="B785" s="49"/>
      <c r="C785" s="50"/>
      <c r="D785" s="28"/>
      <c r="E785" s="8"/>
      <c r="F785" s="51"/>
      <c r="G785" s="49"/>
      <c r="H785" s="50"/>
      <c r="I785" s="50"/>
      <c r="J785" s="28"/>
      <c r="K785" s="8"/>
      <c r="L785" s="52"/>
    </row>
    <row r="786" spans="1:13" x14ac:dyDescent="0.25">
      <c r="A786" s="124"/>
      <c r="B786" s="49">
        <v>2879.1</v>
      </c>
      <c r="C786" s="50">
        <v>107.05759863161417</v>
      </c>
      <c r="D786" s="28">
        <v>44890</v>
      </c>
      <c r="E786" s="8" t="s">
        <v>603</v>
      </c>
      <c r="F786" s="51">
        <v>2231.7220000000002</v>
      </c>
      <c r="G786" s="49">
        <v>2879.1</v>
      </c>
      <c r="H786" s="50">
        <v>3008.6</v>
      </c>
      <c r="I786" s="50">
        <f t="shared" ref="I786:I787" si="125">H786/B786*100</f>
        <v>104.49793338195965</v>
      </c>
      <c r="J786" s="28">
        <v>45230</v>
      </c>
      <c r="K786" s="8" t="s">
        <v>604</v>
      </c>
      <c r="L786" s="52">
        <v>2231.7220000000002</v>
      </c>
    </row>
    <row r="787" spans="1:13" ht="33.75" customHeight="1" x14ac:dyDescent="0.25">
      <c r="A787" s="15" t="s">
        <v>605</v>
      </c>
      <c r="B787" s="16">
        <v>5185.5800746786945</v>
      </c>
      <c r="C787" s="17">
        <v>97.386403223365321</v>
      </c>
      <c r="D787" s="38"/>
      <c r="E787" s="38"/>
      <c r="F787" s="19">
        <v>97238.670605000007</v>
      </c>
      <c r="G787" s="17">
        <f>(L790*G790+L793*G793+L796*G796+L799*G799+L802*G802+L805*G805+L808*G808+L811*G811)/L787</f>
        <v>5130.3380416705677</v>
      </c>
      <c r="H787" s="17">
        <f>(L790*H790+L793*H793+L796*H796+L799*H799+L802*H802+L805*H805+L808*H808+L811*H811)/L787</f>
        <v>5641.7938723987763</v>
      </c>
      <c r="I787" s="17">
        <f t="shared" si="125"/>
        <v>108.79773894434268</v>
      </c>
      <c r="J787" s="38"/>
      <c r="K787" s="38"/>
      <c r="L787" s="20">
        <f>SUM(L790:L811)</f>
        <v>98079.886026666674</v>
      </c>
    </row>
    <row r="788" spans="1:13" x14ac:dyDescent="0.25">
      <c r="A788" s="222" t="s">
        <v>790</v>
      </c>
      <c r="B788" s="26"/>
      <c r="C788" s="27"/>
      <c r="D788" s="8"/>
      <c r="E788" s="8"/>
      <c r="F788" s="29"/>
      <c r="G788" s="26"/>
      <c r="H788" s="27"/>
      <c r="I788" s="27"/>
      <c r="J788" s="8"/>
      <c r="K788" s="8"/>
      <c r="L788" s="30"/>
    </row>
    <row r="789" spans="1:13" x14ac:dyDescent="0.25">
      <c r="A789" s="222"/>
      <c r="B789" s="49"/>
      <c r="C789" s="50"/>
      <c r="D789" s="8"/>
      <c r="E789" s="8"/>
      <c r="F789" s="51"/>
      <c r="G789" s="49"/>
      <c r="H789" s="50"/>
      <c r="I789" s="50"/>
      <c r="J789" s="8"/>
      <c r="K789" s="8"/>
      <c r="L789" s="52"/>
    </row>
    <row r="790" spans="1:13" x14ac:dyDescent="0.25">
      <c r="A790" s="222"/>
      <c r="B790" s="49">
        <v>6655.079999999999</v>
      </c>
      <c r="C790" s="50">
        <v>94.257112750263417</v>
      </c>
      <c r="D790" s="28">
        <v>44888</v>
      </c>
      <c r="E790" s="8" t="s">
        <v>606</v>
      </c>
      <c r="F790" s="51">
        <v>51396.853999999999</v>
      </c>
      <c r="G790" s="49">
        <v>6655.079999999999</v>
      </c>
      <c r="H790" s="50">
        <v>7306.1279999999997</v>
      </c>
      <c r="I790" s="50">
        <f t="shared" ref="I790" si="126">H790/B790*100</f>
        <v>109.78272237148165</v>
      </c>
      <c r="J790" s="28">
        <v>45287</v>
      </c>
      <c r="K790" s="8" t="s">
        <v>607</v>
      </c>
      <c r="L790" s="52">
        <v>51464.854666666673</v>
      </c>
    </row>
    <row r="791" spans="1:13" hidden="1" x14ac:dyDescent="0.25">
      <c r="A791" s="227" t="s">
        <v>608</v>
      </c>
      <c r="B791" s="49"/>
      <c r="C791" s="50"/>
      <c r="D791" s="8"/>
      <c r="E791" s="8"/>
      <c r="F791" s="51"/>
      <c r="G791" s="49"/>
      <c r="H791" s="50"/>
      <c r="I791" s="50"/>
      <c r="J791" s="8"/>
      <c r="K791" s="8"/>
      <c r="L791" s="52"/>
    </row>
    <row r="792" spans="1:13" hidden="1" x14ac:dyDescent="0.25">
      <c r="A792" s="227"/>
      <c r="B792" s="49"/>
      <c r="C792" s="50"/>
      <c r="D792" s="8"/>
      <c r="E792" s="8"/>
      <c r="F792" s="51"/>
      <c r="G792" s="49"/>
      <c r="H792" s="50"/>
      <c r="I792" s="50"/>
      <c r="J792" s="8"/>
      <c r="K792" s="8"/>
      <c r="L792" s="52"/>
    </row>
    <row r="793" spans="1:13" hidden="1" x14ac:dyDescent="0.25">
      <c r="A793" s="227"/>
      <c r="B793" s="49">
        <v>3515.7</v>
      </c>
      <c r="C793" s="50">
        <v>105.25417639662295</v>
      </c>
      <c r="D793" s="28">
        <v>44888</v>
      </c>
      <c r="E793" s="8" t="s">
        <v>609</v>
      </c>
      <c r="F793" s="51">
        <v>156.1</v>
      </c>
      <c r="G793" s="146"/>
      <c r="H793" s="147"/>
      <c r="I793" s="147">
        <f t="shared" ref="I793" si="127">H793/B793*100</f>
        <v>0</v>
      </c>
      <c r="J793" s="148">
        <v>45160</v>
      </c>
      <c r="K793" s="149" t="s">
        <v>610</v>
      </c>
      <c r="L793" s="150"/>
      <c r="M793" s="151" t="s">
        <v>611</v>
      </c>
    </row>
    <row r="794" spans="1:13" x14ac:dyDescent="0.25">
      <c r="A794" s="222" t="s">
        <v>612</v>
      </c>
      <c r="B794" s="49"/>
      <c r="C794" s="50"/>
      <c r="D794" s="8"/>
      <c r="E794" s="8"/>
      <c r="F794" s="51"/>
      <c r="G794" s="49"/>
      <c r="H794" s="50"/>
      <c r="I794" s="50"/>
      <c r="J794" s="8"/>
      <c r="K794" s="8"/>
      <c r="L794" s="52"/>
    </row>
    <row r="795" spans="1:13" x14ac:dyDescent="0.25">
      <c r="A795" s="222"/>
      <c r="B795" s="49"/>
      <c r="C795" s="50"/>
      <c r="D795" s="8"/>
      <c r="E795" s="8"/>
      <c r="F795" s="51"/>
      <c r="G795" s="49"/>
      <c r="H795" s="50"/>
      <c r="I795" s="50"/>
      <c r="J795" s="8"/>
      <c r="K795" s="8"/>
      <c r="L795" s="52"/>
    </row>
    <row r="796" spans="1:13" x14ac:dyDescent="0.25">
      <c r="A796" s="222"/>
      <c r="B796" s="49">
        <v>2632.2</v>
      </c>
      <c r="C796" s="50">
        <v>99.487481857764863</v>
      </c>
      <c r="D796" s="28">
        <v>44888</v>
      </c>
      <c r="E796" s="8" t="s">
        <v>613</v>
      </c>
      <c r="F796" s="51">
        <v>13512.179905000001</v>
      </c>
      <c r="G796" s="49">
        <v>2346.96</v>
      </c>
      <c r="H796" s="50">
        <v>2538.2399999999998</v>
      </c>
      <c r="I796" s="50">
        <f t="shared" ref="I796" si="128">H796/B796*100</f>
        <v>96.430362434465465</v>
      </c>
      <c r="J796" s="28">
        <v>45280</v>
      </c>
      <c r="K796" s="8" t="s">
        <v>614</v>
      </c>
      <c r="L796" s="52">
        <v>13936.724360000002</v>
      </c>
    </row>
    <row r="797" spans="1:13" ht="15.75" customHeight="1" x14ac:dyDescent="0.25">
      <c r="A797" s="223" t="s">
        <v>343</v>
      </c>
      <c r="B797" s="49"/>
      <c r="C797" s="50"/>
      <c r="D797" s="8"/>
      <c r="E797" s="8"/>
      <c r="F797" s="51"/>
      <c r="G797" s="49"/>
      <c r="H797" s="50"/>
      <c r="I797" s="50"/>
      <c r="J797" s="8"/>
      <c r="K797" s="8"/>
      <c r="L797" s="52"/>
    </row>
    <row r="798" spans="1:13" x14ac:dyDescent="0.25">
      <c r="A798" s="224"/>
      <c r="B798" s="49"/>
      <c r="C798" s="50"/>
      <c r="D798" s="8"/>
      <c r="E798" s="8"/>
      <c r="F798" s="51"/>
      <c r="G798" s="49"/>
      <c r="H798" s="50"/>
      <c r="I798" s="50"/>
      <c r="J798" s="8"/>
      <c r="K798" s="8"/>
      <c r="L798" s="52"/>
    </row>
    <row r="799" spans="1:13" x14ac:dyDescent="0.25">
      <c r="A799" s="225"/>
      <c r="B799" s="26">
        <v>6296.2560000000003</v>
      </c>
      <c r="C799" s="27">
        <v>62.184802241406302</v>
      </c>
      <c r="D799" s="28">
        <v>44881</v>
      </c>
      <c r="E799" s="67" t="s">
        <v>344</v>
      </c>
      <c r="F799" s="29">
        <v>140.55100000000002</v>
      </c>
      <c r="G799" s="26">
        <v>6296.2560000000003</v>
      </c>
      <c r="H799" s="27">
        <v>6813.348</v>
      </c>
      <c r="I799" s="27">
        <f t="shared" ref="I799" si="129">H799/B799*100</f>
        <v>108.21269020827616</v>
      </c>
      <c r="J799" s="28">
        <v>45252</v>
      </c>
      <c r="K799" s="67" t="s">
        <v>345</v>
      </c>
      <c r="L799" s="30">
        <v>140.55100000000002</v>
      </c>
    </row>
    <row r="800" spans="1:13" hidden="1" x14ac:dyDescent="0.25">
      <c r="A800" s="238" t="s">
        <v>615</v>
      </c>
      <c r="B800" s="49"/>
      <c r="C800" s="50"/>
      <c r="D800" s="8"/>
      <c r="E800" s="8"/>
      <c r="F800" s="51"/>
      <c r="G800" s="49"/>
      <c r="H800" s="50"/>
      <c r="I800" s="50"/>
      <c r="J800" s="8"/>
      <c r="K800" s="8"/>
      <c r="L800" s="52"/>
    </row>
    <row r="801" spans="1:13" hidden="1" x14ac:dyDescent="0.25">
      <c r="A801" s="239"/>
      <c r="B801" s="49"/>
      <c r="C801" s="50"/>
      <c r="D801" s="8"/>
      <c r="E801" s="8"/>
      <c r="F801" s="51"/>
      <c r="G801" s="49"/>
      <c r="H801" s="50"/>
      <c r="I801" s="50"/>
      <c r="J801" s="8"/>
      <c r="K801" s="8"/>
      <c r="L801" s="52"/>
    </row>
    <row r="802" spans="1:13" hidden="1" x14ac:dyDescent="0.25">
      <c r="A802" s="240"/>
      <c r="B802" s="49"/>
      <c r="C802" s="50"/>
      <c r="D802" s="28"/>
      <c r="E802" s="8"/>
      <c r="F802" s="51"/>
      <c r="G802" s="49"/>
      <c r="H802" s="50"/>
      <c r="I802" s="50"/>
      <c r="J802" s="28"/>
      <c r="K802" s="8"/>
      <c r="L802" s="52"/>
      <c r="M802" s="151"/>
    </row>
    <row r="803" spans="1:13" x14ac:dyDescent="0.25">
      <c r="A803" s="223" t="s">
        <v>616</v>
      </c>
      <c r="B803" s="49"/>
      <c r="C803" s="50"/>
      <c r="D803" s="8"/>
      <c r="E803" s="8"/>
      <c r="F803" s="51"/>
      <c r="G803" s="49"/>
      <c r="H803" s="50"/>
      <c r="I803" s="50"/>
      <c r="J803" s="8"/>
      <c r="K803" s="8"/>
      <c r="L803" s="52"/>
    </row>
    <row r="804" spans="1:13" x14ac:dyDescent="0.25">
      <c r="A804" s="224"/>
      <c r="B804" s="49"/>
      <c r="C804" s="50"/>
      <c r="D804" s="8"/>
      <c r="E804" s="8"/>
      <c r="F804" s="51"/>
      <c r="G804" s="49"/>
      <c r="H804" s="50"/>
      <c r="I804" s="50"/>
      <c r="J804" s="8"/>
      <c r="K804" s="8"/>
      <c r="L804" s="52"/>
    </row>
    <row r="805" spans="1:13" x14ac:dyDescent="0.25">
      <c r="A805" s="225"/>
      <c r="B805" s="49">
        <v>4485</v>
      </c>
      <c r="C805" s="50">
        <v>109.34223999219854</v>
      </c>
      <c r="D805" s="28">
        <v>44879</v>
      </c>
      <c r="E805" s="8" t="s">
        <v>617</v>
      </c>
      <c r="F805" s="51">
        <v>8995</v>
      </c>
      <c r="G805" s="49">
        <v>4485</v>
      </c>
      <c r="H805" s="50">
        <v>4916.7</v>
      </c>
      <c r="I805" s="50">
        <f t="shared" ref="I805" si="130">H805/B805*100</f>
        <v>109.62541806020067</v>
      </c>
      <c r="J805" s="28">
        <v>45216</v>
      </c>
      <c r="K805" s="8" t="s">
        <v>618</v>
      </c>
      <c r="L805" s="52">
        <v>9195</v>
      </c>
    </row>
    <row r="806" spans="1:13" x14ac:dyDescent="0.25">
      <c r="A806" s="223" t="s">
        <v>619</v>
      </c>
      <c r="B806" s="49"/>
      <c r="C806" s="50"/>
      <c r="D806" s="8"/>
      <c r="E806" s="8"/>
      <c r="F806" s="51"/>
      <c r="G806" s="49"/>
      <c r="H806" s="50"/>
      <c r="I806" s="50"/>
      <c r="J806" s="8"/>
      <c r="K806" s="8"/>
      <c r="L806" s="52"/>
    </row>
    <row r="807" spans="1:13" ht="15.75" customHeight="1" x14ac:dyDescent="0.25">
      <c r="A807" s="224"/>
      <c r="B807" s="49"/>
      <c r="C807" s="50"/>
      <c r="D807" s="8"/>
      <c r="E807" s="8"/>
      <c r="F807" s="51"/>
      <c r="G807" s="49"/>
      <c r="H807" s="50"/>
      <c r="I807" s="50"/>
      <c r="J807" s="8"/>
      <c r="K807" s="8"/>
      <c r="L807" s="52"/>
    </row>
    <row r="808" spans="1:13" x14ac:dyDescent="0.25">
      <c r="A808" s="225"/>
      <c r="B808" s="49">
        <v>3822</v>
      </c>
      <c r="C808" s="50">
        <v>104.79559101752076</v>
      </c>
      <c r="D808" s="28">
        <v>44879</v>
      </c>
      <c r="E808" s="8" t="s">
        <v>620</v>
      </c>
      <c r="F808" s="51">
        <v>17070</v>
      </c>
      <c r="G808" s="49">
        <v>3822</v>
      </c>
      <c r="H808" s="50">
        <v>4257.8</v>
      </c>
      <c r="I808" s="50">
        <f t="shared" ref="I808" si="131">H808/B808*100</f>
        <v>111.40240711669283</v>
      </c>
      <c r="J808" s="28">
        <v>45216</v>
      </c>
      <c r="K808" s="8" t="s">
        <v>621</v>
      </c>
      <c r="L808" s="52">
        <v>17070</v>
      </c>
    </row>
    <row r="809" spans="1:13" x14ac:dyDescent="0.25">
      <c r="A809" s="222" t="s">
        <v>622</v>
      </c>
      <c r="B809" s="49"/>
      <c r="C809" s="50"/>
      <c r="D809" s="8"/>
      <c r="E809" s="8"/>
      <c r="F809" s="51"/>
      <c r="G809" s="49"/>
      <c r="H809" s="50"/>
      <c r="I809" s="50"/>
      <c r="J809" s="8"/>
      <c r="K809" s="8"/>
      <c r="L809" s="52"/>
    </row>
    <row r="810" spans="1:13" x14ac:dyDescent="0.25">
      <c r="A810" s="222"/>
      <c r="B810" s="49"/>
      <c r="C810" s="50"/>
      <c r="D810" s="8"/>
      <c r="E810" s="8"/>
      <c r="F810" s="51"/>
      <c r="G810" s="49"/>
      <c r="H810" s="50"/>
      <c r="I810" s="50"/>
      <c r="J810" s="8"/>
      <c r="K810" s="8"/>
      <c r="L810" s="52"/>
    </row>
    <row r="811" spans="1:13" x14ac:dyDescent="0.25">
      <c r="A811" s="222"/>
      <c r="B811" s="26">
        <v>3284.88</v>
      </c>
      <c r="C811" s="27">
        <v>108.46342816387985</v>
      </c>
      <c r="D811" s="67">
        <v>44888</v>
      </c>
      <c r="E811" s="23" t="s">
        <v>623</v>
      </c>
      <c r="F811" s="29">
        <v>5967.9857000000002</v>
      </c>
      <c r="G811" s="26">
        <v>3284.88</v>
      </c>
      <c r="H811" s="27">
        <v>3685.08</v>
      </c>
      <c r="I811" s="27">
        <f t="shared" ref="I811:I812" si="132">H811/B811*100</f>
        <v>112.18309344633593</v>
      </c>
      <c r="J811" s="67">
        <v>45280</v>
      </c>
      <c r="K811" s="23" t="s">
        <v>624</v>
      </c>
      <c r="L811" s="30">
        <v>6272.7560000000003</v>
      </c>
    </row>
    <row r="812" spans="1:13" ht="24" customHeight="1" x14ac:dyDescent="0.25">
      <c r="A812" s="15" t="s">
        <v>625</v>
      </c>
      <c r="B812" s="16">
        <v>2728.5622625765905</v>
      </c>
      <c r="C812" s="17">
        <v>105.89323283812911</v>
      </c>
      <c r="D812" s="38"/>
      <c r="E812" s="38"/>
      <c r="F812" s="19">
        <v>1860.0033333333333</v>
      </c>
      <c r="G812" s="17">
        <f>(L815*G815+L818*G818)/L812</f>
        <v>2599.254452148215</v>
      </c>
      <c r="H812" s="17">
        <f>(L815*H815+L818*H818)/L812</f>
        <v>2625.7222885883157</v>
      </c>
      <c r="I812" s="17">
        <f t="shared" si="132"/>
        <v>96.23098305658003</v>
      </c>
      <c r="J812" s="38"/>
      <c r="K812" s="38"/>
      <c r="L812" s="20">
        <f>L815+L818</f>
        <v>1759.6000000000001</v>
      </c>
    </row>
    <row r="813" spans="1:13" x14ac:dyDescent="0.25">
      <c r="A813" s="222" t="s">
        <v>626</v>
      </c>
      <c r="B813" s="26"/>
      <c r="C813" s="27"/>
      <c r="D813" s="8"/>
      <c r="E813" s="23"/>
      <c r="F813" s="29"/>
      <c r="G813" s="26"/>
      <c r="H813" s="27"/>
      <c r="I813" s="27"/>
      <c r="J813" s="8"/>
      <c r="K813" s="23"/>
      <c r="L813" s="30"/>
    </row>
    <row r="814" spans="1:13" x14ac:dyDescent="0.25">
      <c r="A814" s="222"/>
      <c r="B814" s="26"/>
      <c r="C814" s="27"/>
      <c r="D814" s="8"/>
      <c r="E814" s="23"/>
      <c r="F814" s="29"/>
      <c r="G814" s="26"/>
      <c r="H814" s="27"/>
      <c r="I814" s="27"/>
      <c r="J814" s="8"/>
      <c r="K814" s="23"/>
      <c r="L814" s="30"/>
    </row>
    <row r="815" spans="1:13" x14ac:dyDescent="0.25">
      <c r="A815" s="222"/>
      <c r="B815" s="26">
        <v>2358.12</v>
      </c>
      <c r="C815" s="27">
        <v>104.299134865453</v>
      </c>
      <c r="D815" s="28">
        <v>44890</v>
      </c>
      <c r="E815" s="23" t="s">
        <v>627</v>
      </c>
      <c r="F815" s="29">
        <v>998.1633333333333</v>
      </c>
      <c r="G815" s="26">
        <f>B815</f>
        <v>2358.12</v>
      </c>
      <c r="H815" s="27">
        <v>2409.77</v>
      </c>
      <c r="I815" s="27">
        <f t="shared" ref="I815" si="133">H815/B815*100</f>
        <v>102.19030414058656</v>
      </c>
      <c r="J815" s="28">
        <v>45245</v>
      </c>
      <c r="K815" s="23" t="s">
        <v>628</v>
      </c>
      <c r="L815" s="30">
        <v>901.7</v>
      </c>
    </row>
    <row r="816" spans="1:13" x14ac:dyDescent="0.25">
      <c r="A816" s="227" t="s">
        <v>629</v>
      </c>
      <c r="B816" s="26"/>
      <c r="C816" s="27"/>
      <c r="D816" s="8"/>
      <c r="E816" s="23"/>
      <c r="F816" s="29"/>
      <c r="G816" s="26"/>
      <c r="H816" s="27"/>
      <c r="I816" s="27"/>
      <c r="J816" s="8"/>
      <c r="K816" s="23"/>
      <c r="L816" s="30"/>
    </row>
    <row r="817" spans="1:12" x14ac:dyDescent="0.25">
      <c r="A817" s="227"/>
      <c r="B817" s="26"/>
      <c r="C817" s="27"/>
      <c r="D817" s="8"/>
      <c r="E817" s="8"/>
      <c r="F817" s="29"/>
      <c r="G817" s="26"/>
      <c r="H817" s="27"/>
      <c r="I817" s="27"/>
      <c r="J817" s="8"/>
      <c r="K817" s="8"/>
      <c r="L817" s="30"/>
    </row>
    <row r="818" spans="1:12" x14ac:dyDescent="0.25">
      <c r="A818" s="227"/>
      <c r="B818" s="26">
        <v>3157.6</v>
      </c>
      <c r="C818" s="27">
        <v>107.54035828622028</v>
      </c>
      <c r="D818" s="28">
        <v>44890</v>
      </c>
      <c r="E818" s="8" t="s">
        <v>630</v>
      </c>
      <c r="F818" s="29">
        <v>861.84</v>
      </c>
      <c r="G818" s="26">
        <v>2852.7</v>
      </c>
      <c r="H818" s="27">
        <v>2852.7</v>
      </c>
      <c r="I818" s="27">
        <f t="shared" ref="I818" si="134">H818/B818*100</f>
        <v>90.343932100329354</v>
      </c>
      <c r="J818" s="28">
        <v>45202</v>
      </c>
      <c r="K818" s="8" t="s">
        <v>631</v>
      </c>
      <c r="L818" s="30">
        <v>857.90000000000009</v>
      </c>
    </row>
    <row r="819" spans="1:12" ht="29.25" customHeight="1" x14ac:dyDescent="0.25">
      <c r="A819" s="15" t="s">
        <v>632</v>
      </c>
      <c r="B819" s="39"/>
      <c r="C819" s="40"/>
      <c r="D819" s="18"/>
      <c r="E819" s="18"/>
      <c r="F819" s="53"/>
      <c r="G819" s="39"/>
      <c r="H819" s="40"/>
      <c r="I819" s="40"/>
      <c r="J819" s="18"/>
      <c r="K819" s="18"/>
      <c r="L819" s="54"/>
    </row>
    <row r="820" spans="1:12" x14ac:dyDescent="0.25">
      <c r="A820" s="227" t="s">
        <v>629</v>
      </c>
      <c r="B820" s="26"/>
      <c r="C820" s="27"/>
      <c r="D820" s="8"/>
      <c r="E820" s="8"/>
      <c r="F820" s="29"/>
      <c r="G820" s="26"/>
      <c r="H820" s="27"/>
      <c r="I820" s="27"/>
      <c r="J820" s="8"/>
      <c r="K820" s="8"/>
      <c r="L820" s="30"/>
    </row>
    <row r="821" spans="1:12" x14ac:dyDescent="0.25">
      <c r="A821" s="227"/>
      <c r="B821" s="26"/>
      <c r="C821" s="27"/>
      <c r="D821" s="8"/>
      <c r="E821" s="8"/>
      <c r="F821" s="29"/>
      <c r="G821" s="26"/>
      <c r="H821" s="27"/>
      <c r="I821" s="27"/>
      <c r="J821" s="8"/>
      <c r="K821" s="8"/>
      <c r="L821" s="30"/>
    </row>
    <row r="822" spans="1:12" x14ac:dyDescent="0.25">
      <c r="A822" s="227"/>
      <c r="B822" s="41">
        <v>3157.6</v>
      </c>
      <c r="C822" s="42">
        <v>107.54035828622028</v>
      </c>
      <c r="D822" s="28">
        <v>44890</v>
      </c>
      <c r="E822" s="8" t="s">
        <v>630</v>
      </c>
      <c r="F822" s="43">
        <v>5373.16</v>
      </c>
      <c r="G822" s="41">
        <v>2852.7</v>
      </c>
      <c r="H822" s="42">
        <v>2852.7</v>
      </c>
      <c r="I822" s="42">
        <f t="shared" ref="I822" si="135">H822/B822*100</f>
        <v>90.343932100329354</v>
      </c>
      <c r="J822" s="28">
        <v>45202</v>
      </c>
      <c r="K822" s="8" t="s">
        <v>631</v>
      </c>
      <c r="L822" s="44">
        <v>5159.1499999999996</v>
      </c>
    </row>
    <row r="823" spans="1:12" ht="33" customHeight="1" x14ac:dyDescent="0.25">
      <c r="A823" s="15" t="s">
        <v>633</v>
      </c>
      <c r="B823" s="16"/>
      <c r="C823" s="17"/>
      <c r="D823" s="18"/>
      <c r="E823" s="18"/>
      <c r="F823" s="19"/>
      <c r="G823" s="16"/>
      <c r="H823" s="17"/>
      <c r="I823" s="17"/>
      <c r="J823" s="18"/>
      <c r="K823" s="18"/>
      <c r="L823" s="20"/>
    </row>
    <row r="824" spans="1:12" x14ac:dyDescent="0.25">
      <c r="A824" s="222" t="s">
        <v>634</v>
      </c>
      <c r="B824" s="41"/>
      <c r="C824" s="42"/>
      <c r="D824" s="8"/>
      <c r="E824" s="8"/>
      <c r="F824" s="43"/>
      <c r="G824" s="41"/>
      <c r="H824" s="42"/>
      <c r="I824" s="42"/>
      <c r="J824" s="8"/>
      <c r="K824" s="8"/>
      <c r="L824" s="44"/>
    </row>
    <row r="825" spans="1:12" x14ac:dyDescent="0.25">
      <c r="A825" s="222"/>
      <c r="B825" s="41"/>
      <c r="C825" s="42"/>
      <c r="D825" s="8"/>
      <c r="E825" s="8"/>
      <c r="F825" s="43"/>
      <c r="G825" s="41"/>
      <c r="H825" s="42"/>
      <c r="I825" s="42"/>
      <c r="J825" s="8"/>
      <c r="K825" s="8"/>
      <c r="L825" s="44"/>
    </row>
    <row r="826" spans="1:12" x14ac:dyDescent="0.25">
      <c r="A826" s="222"/>
      <c r="B826" s="41">
        <v>3618.1</v>
      </c>
      <c r="C826" s="42">
        <v>106.43975052953635</v>
      </c>
      <c r="D826" s="28">
        <v>44890</v>
      </c>
      <c r="E826" s="8" t="s">
        <v>635</v>
      </c>
      <c r="F826" s="43">
        <v>6640.9333333333343</v>
      </c>
      <c r="G826" s="41">
        <f>B826</f>
        <v>3618.1</v>
      </c>
      <c r="H826" s="42">
        <v>3862.1</v>
      </c>
      <c r="I826" s="42">
        <f t="shared" ref="I826:I827" si="136">H826/B826*100</f>
        <v>106.7438710925624</v>
      </c>
      <c r="J826" s="28">
        <v>45195</v>
      </c>
      <c r="K826" s="8" t="s">
        <v>636</v>
      </c>
      <c r="L826" s="44">
        <v>6560.8</v>
      </c>
    </row>
    <row r="827" spans="1:12" ht="30.75" customHeight="1" x14ac:dyDescent="0.25">
      <c r="A827" s="15" t="s">
        <v>637</v>
      </c>
      <c r="B827" s="16">
        <v>4323.4769256884483</v>
      </c>
      <c r="C827" s="17">
        <v>109.05809509285693</v>
      </c>
      <c r="D827" s="38"/>
      <c r="E827" s="38"/>
      <c r="F827" s="19">
        <v>9980.0216999999993</v>
      </c>
      <c r="G827" s="17">
        <f>(L830*G830+L833*G833)/L827</f>
        <v>3503.0122315592907</v>
      </c>
      <c r="H827" s="17">
        <f>(L830*H830+L833*H833)/L827</f>
        <v>3610.863697478992</v>
      </c>
      <c r="I827" s="17">
        <f t="shared" si="136"/>
        <v>83.517589189030232</v>
      </c>
      <c r="J827" s="38"/>
      <c r="K827" s="38"/>
      <c r="L827" s="20">
        <f>L830+L833</f>
        <v>2142</v>
      </c>
    </row>
    <row r="828" spans="1:12" x14ac:dyDescent="0.25">
      <c r="A828" s="222" t="s">
        <v>638</v>
      </c>
      <c r="B828" s="26"/>
      <c r="C828" s="27"/>
      <c r="D828" s="8"/>
      <c r="E828" s="8"/>
      <c r="F828" s="29"/>
      <c r="G828" s="26"/>
      <c r="H828" s="27"/>
      <c r="I828" s="27"/>
      <c r="J828" s="8"/>
      <c r="K828" s="8"/>
      <c r="L828" s="30"/>
    </row>
    <row r="829" spans="1:12" x14ac:dyDescent="0.25">
      <c r="A829" s="222"/>
      <c r="B829" s="26"/>
      <c r="C829" s="27"/>
      <c r="D829" s="8"/>
      <c r="E829" s="8"/>
      <c r="F829" s="29"/>
      <c r="G829" s="26"/>
      <c r="H829" s="27"/>
      <c r="I829" s="27"/>
      <c r="J829" s="8"/>
      <c r="K829" s="8"/>
      <c r="L829" s="30"/>
    </row>
    <row r="830" spans="1:12" x14ac:dyDescent="0.25">
      <c r="A830" s="222"/>
      <c r="B830" s="26">
        <v>2339</v>
      </c>
      <c r="C830" s="27">
        <v>119.99179192530652</v>
      </c>
      <c r="D830" s="28">
        <v>44890</v>
      </c>
      <c r="E830" s="23" t="s">
        <v>639</v>
      </c>
      <c r="F830" s="29">
        <v>1000.5499999999997</v>
      </c>
      <c r="G830" s="26">
        <v>2299.6</v>
      </c>
      <c r="H830" s="27">
        <v>2299.6</v>
      </c>
      <c r="I830" s="27">
        <f t="shared" ref="I830" si="137">H830/B830*100</f>
        <v>98.315519452757584</v>
      </c>
      <c r="J830" s="28">
        <v>45195</v>
      </c>
      <c r="K830" s="23" t="s">
        <v>640</v>
      </c>
      <c r="L830" s="30">
        <v>993.8</v>
      </c>
    </row>
    <row r="831" spans="1:12" x14ac:dyDescent="0.25">
      <c r="A831" s="223" t="s">
        <v>641</v>
      </c>
      <c r="B831" s="26"/>
      <c r="C831" s="27"/>
      <c r="D831" s="28"/>
      <c r="E831" s="23"/>
      <c r="F831" s="29"/>
      <c r="G831" s="26"/>
      <c r="H831" s="27"/>
      <c r="I831" s="27"/>
      <c r="J831" s="28"/>
      <c r="K831" s="23"/>
      <c r="L831" s="30"/>
    </row>
    <row r="832" spans="1:12" x14ac:dyDescent="0.25">
      <c r="A832" s="236"/>
      <c r="B832" s="26"/>
      <c r="C832" s="27"/>
      <c r="D832" s="28"/>
      <c r="E832" s="23"/>
      <c r="F832" s="29"/>
      <c r="G832" s="26"/>
      <c r="H832" s="27"/>
      <c r="I832" s="27"/>
      <c r="J832" s="28"/>
      <c r="K832" s="23"/>
      <c r="L832" s="30"/>
    </row>
    <row r="833" spans="1:13" x14ac:dyDescent="0.25">
      <c r="A833" s="237"/>
      <c r="B833" s="26">
        <v>4544.6000000000004</v>
      </c>
      <c r="C833" s="27">
        <v>107.6460277606708</v>
      </c>
      <c r="D833" s="28">
        <v>44879</v>
      </c>
      <c r="E833" s="23" t="s">
        <v>642</v>
      </c>
      <c r="F833" s="29">
        <v>8979.4717000000001</v>
      </c>
      <c r="G833" s="26">
        <f>B833</f>
        <v>4544.6000000000004</v>
      </c>
      <c r="H833" s="27">
        <v>4745.8</v>
      </c>
      <c r="I833" s="27">
        <f t="shared" ref="I833:I835" si="138">H833/B833*100</f>
        <v>104.42723231967609</v>
      </c>
      <c r="J833" s="28">
        <v>45223</v>
      </c>
      <c r="K833" s="23" t="s">
        <v>643</v>
      </c>
      <c r="L833" s="30">
        <v>1148.2</v>
      </c>
    </row>
    <row r="834" spans="1:13" ht="63" x14ac:dyDescent="0.25">
      <c r="A834" s="169" t="s">
        <v>644</v>
      </c>
      <c r="B834" s="26">
        <v>6701.6399999999994</v>
      </c>
      <c r="C834" s="27"/>
      <c r="D834" s="28"/>
      <c r="E834" s="23"/>
      <c r="F834" s="29">
        <v>8440.5</v>
      </c>
      <c r="G834" s="26">
        <v>6701.6399999999994</v>
      </c>
      <c r="H834" s="27">
        <v>7180.2</v>
      </c>
      <c r="I834" s="27">
        <f t="shared" si="138"/>
        <v>107.14093863591599</v>
      </c>
      <c r="J834" s="28">
        <v>45287</v>
      </c>
      <c r="K834" s="23" t="s">
        <v>645</v>
      </c>
      <c r="L834" s="30">
        <v>8440.5</v>
      </c>
      <c r="M834" s="170" t="s">
        <v>646</v>
      </c>
    </row>
    <row r="835" spans="1:13" ht="33" customHeight="1" x14ac:dyDescent="0.25">
      <c r="A835" s="15" t="s">
        <v>647</v>
      </c>
      <c r="B835" s="16">
        <v>2534.3757351847771</v>
      </c>
      <c r="C835" s="17">
        <v>98.999423692533881</v>
      </c>
      <c r="D835" s="38"/>
      <c r="E835" s="38"/>
      <c r="F835" s="19">
        <v>41973.683733333331</v>
      </c>
      <c r="G835" s="17">
        <f>(L838*G838+L841*G841+L844*G844)/L835</f>
        <v>2530.6114353089642</v>
      </c>
      <c r="H835" s="17">
        <f>(L838*H838+L841*H841+L844*H844)/L835</f>
        <v>2768.1625201001148</v>
      </c>
      <c r="I835" s="17">
        <f t="shared" si="138"/>
        <v>109.22463002110034</v>
      </c>
      <c r="J835" s="38"/>
      <c r="K835" s="38"/>
      <c r="L835" s="20">
        <f>L838+L841+L844</f>
        <v>42229.941333333329</v>
      </c>
    </row>
    <row r="836" spans="1:13" ht="15.75" customHeight="1" x14ac:dyDescent="0.25">
      <c r="A836" s="223" t="s">
        <v>641</v>
      </c>
      <c r="B836" s="26"/>
      <c r="C836" s="27"/>
      <c r="D836" s="8"/>
      <c r="E836" s="8"/>
      <c r="F836" s="29"/>
      <c r="G836" s="26"/>
      <c r="H836" s="27"/>
      <c r="I836" s="27"/>
      <c r="J836" s="8"/>
      <c r="K836" s="8"/>
      <c r="L836" s="30"/>
    </row>
    <row r="837" spans="1:13" x14ac:dyDescent="0.25">
      <c r="A837" s="224"/>
      <c r="B837" s="26"/>
      <c r="C837" s="27"/>
      <c r="D837" s="8"/>
      <c r="E837" s="8"/>
      <c r="F837" s="29"/>
      <c r="G837" s="26"/>
      <c r="H837" s="27"/>
      <c r="I837" s="27"/>
      <c r="J837" s="8"/>
      <c r="K837" s="8"/>
      <c r="L837" s="30"/>
    </row>
    <row r="838" spans="1:13" x14ac:dyDescent="0.25">
      <c r="A838" s="225"/>
      <c r="B838" s="26">
        <v>5507.3</v>
      </c>
      <c r="C838" s="27">
        <v>121.13007522104428</v>
      </c>
      <c r="D838" s="28">
        <v>44879</v>
      </c>
      <c r="E838" s="8" t="s">
        <v>642</v>
      </c>
      <c r="F838" s="29">
        <v>351.3424</v>
      </c>
      <c r="G838" s="26">
        <f>B838</f>
        <v>5507.3</v>
      </c>
      <c r="H838" s="27">
        <v>6120.2</v>
      </c>
      <c r="I838" s="27">
        <f t="shared" ref="I838" si="139">H838/B838*100</f>
        <v>111.12886532420605</v>
      </c>
      <c r="J838" s="28">
        <v>45223</v>
      </c>
      <c r="K838" s="8" t="s">
        <v>643</v>
      </c>
      <c r="L838" s="30">
        <v>389.6</v>
      </c>
    </row>
    <row r="839" spans="1:13" x14ac:dyDescent="0.25">
      <c r="A839" s="222" t="s">
        <v>648</v>
      </c>
      <c r="B839" s="26"/>
      <c r="C839" s="27"/>
      <c r="D839" s="8"/>
      <c r="E839" s="8"/>
      <c r="F839" s="29"/>
      <c r="G839" s="26"/>
      <c r="H839" s="27"/>
      <c r="I839" s="27"/>
      <c r="J839" s="8"/>
      <c r="K839" s="8"/>
      <c r="L839" s="30"/>
    </row>
    <row r="840" spans="1:13" x14ac:dyDescent="0.25">
      <c r="A840" s="227"/>
      <c r="B840" s="26"/>
      <c r="C840" s="27"/>
      <c r="D840" s="8"/>
      <c r="E840" s="8"/>
      <c r="F840" s="29"/>
      <c r="G840" s="26"/>
      <c r="H840" s="27"/>
      <c r="I840" s="27"/>
      <c r="J840" s="8"/>
      <c r="K840" s="8"/>
      <c r="L840" s="30"/>
    </row>
    <row r="841" spans="1:13" x14ac:dyDescent="0.25">
      <c r="A841" s="227"/>
      <c r="B841" s="26">
        <v>3157.6</v>
      </c>
      <c r="C841" s="27">
        <v>107.54035828622028</v>
      </c>
      <c r="D841" s="28">
        <v>44890</v>
      </c>
      <c r="E841" s="8" t="s">
        <v>630</v>
      </c>
      <c r="F841" s="29">
        <v>1122</v>
      </c>
      <c r="G841" s="26">
        <v>2852.7</v>
      </c>
      <c r="H841" s="27">
        <v>2852.7</v>
      </c>
      <c r="I841" s="27">
        <f t="shared" ref="I841" si="140">H841/B841*100</f>
        <v>90.343932100329354</v>
      </c>
      <c r="J841" s="28">
        <v>45202</v>
      </c>
      <c r="K841" s="8" t="s">
        <v>631</v>
      </c>
      <c r="L841" s="30">
        <v>1340</v>
      </c>
    </row>
    <row r="842" spans="1:13" x14ac:dyDescent="0.25">
      <c r="A842" s="222" t="s">
        <v>389</v>
      </c>
      <c r="B842" s="26"/>
      <c r="C842" s="27"/>
      <c r="D842" s="8"/>
      <c r="E842" s="8"/>
      <c r="F842" s="29"/>
      <c r="G842" s="26"/>
      <c r="H842" s="27"/>
      <c r="I842" s="27"/>
      <c r="J842" s="8"/>
      <c r="K842" s="8"/>
      <c r="L842" s="30"/>
    </row>
    <row r="843" spans="1:13" x14ac:dyDescent="0.25">
      <c r="A843" s="222"/>
      <c r="B843" s="26"/>
      <c r="C843" s="27"/>
      <c r="D843" s="8"/>
      <c r="E843" s="8"/>
      <c r="F843" s="29"/>
      <c r="G843" s="26"/>
      <c r="H843" s="27"/>
      <c r="I843" s="27"/>
      <c r="J843" s="8"/>
      <c r="K843" s="8"/>
      <c r="L843" s="30"/>
    </row>
    <row r="844" spans="1:13" x14ac:dyDescent="0.25">
      <c r="A844" s="222"/>
      <c r="B844" s="26">
        <v>2491.3199999999997</v>
      </c>
      <c r="C844" s="27">
        <v>98.533459895586134</v>
      </c>
      <c r="D844" s="28">
        <v>44888</v>
      </c>
      <c r="E844" s="8" t="s">
        <v>260</v>
      </c>
      <c r="F844" s="29">
        <v>40500.34133333333</v>
      </c>
      <c r="G844" s="26">
        <v>2491.3200000000002</v>
      </c>
      <c r="H844" s="27">
        <v>2733.12</v>
      </c>
      <c r="I844" s="27">
        <f t="shared" ref="I844:I845" si="141">H844/B844*100</f>
        <v>109.70569818409518</v>
      </c>
      <c r="J844" s="28">
        <v>45280</v>
      </c>
      <c r="K844" s="8" t="s">
        <v>261</v>
      </c>
      <c r="L844" s="30">
        <v>40500.34133333333</v>
      </c>
    </row>
    <row r="845" spans="1:13" ht="27" customHeight="1" x14ac:dyDescent="0.25">
      <c r="A845" s="15" t="s">
        <v>649</v>
      </c>
      <c r="B845" s="16">
        <v>3747.828206771334</v>
      </c>
      <c r="C845" s="17">
        <v>109.85673119861661</v>
      </c>
      <c r="D845" s="38"/>
      <c r="E845" s="38"/>
      <c r="F845" s="19">
        <v>936.3</v>
      </c>
      <c r="G845" s="17">
        <f>(L848*G848+L851*G851)/L845</f>
        <v>3747.828206771334</v>
      </c>
      <c r="H845" s="17">
        <f>(L848*H848+L851*H851)/L845</f>
        <v>3990.4113724233689</v>
      </c>
      <c r="I845" s="17">
        <f t="shared" si="141"/>
        <v>106.47263300953207</v>
      </c>
      <c r="J845" s="38"/>
      <c r="K845" s="38"/>
      <c r="L845" s="20">
        <f>L848+L851</f>
        <v>936.3</v>
      </c>
    </row>
    <row r="846" spans="1:13" x14ac:dyDescent="0.25">
      <c r="A846" s="222" t="s">
        <v>650</v>
      </c>
      <c r="B846" s="26"/>
      <c r="C846" s="27"/>
      <c r="D846" s="8"/>
      <c r="E846" s="8"/>
      <c r="F846" s="29"/>
      <c r="G846" s="26"/>
      <c r="H846" s="27"/>
      <c r="I846" s="27"/>
      <c r="J846" s="8"/>
      <c r="K846" s="8"/>
      <c r="L846" s="30"/>
    </row>
    <row r="847" spans="1:13" x14ac:dyDescent="0.25">
      <c r="A847" s="222"/>
      <c r="B847" s="26"/>
      <c r="C847" s="27"/>
      <c r="D847" s="8"/>
      <c r="E847" s="8"/>
      <c r="F847" s="29"/>
      <c r="G847" s="26"/>
      <c r="H847" s="27"/>
      <c r="I847" s="27"/>
      <c r="J847" s="8"/>
      <c r="K847" s="8"/>
      <c r="L847" s="30"/>
    </row>
    <row r="848" spans="1:13" x14ac:dyDescent="0.25">
      <c r="A848" s="222"/>
      <c r="B848" s="26">
        <v>3774.5</v>
      </c>
      <c r="C848" s="27">
        <v>109.68238746985151</v>
      </c>
      <c r="D848" s="84">
        <v>44879</v>
      </c>
      <c r="E848" s="8" t="s">
        <v>651</v>
      </c>
      <c r="F848" s="29">
        <v>920.3</v>
      </c>
      <c r="G848" s="26">
        <f>B848</f>
        <v>3774.5</v>
      </c>
      <c r="H848" s="27">
        <v>4018</v>
      </c>
      <c r="I848" s="27">
        <f t="shared" ref="I848" si="142">H848/B848*100</f>
        <v>106.45118558749502</v>
      </c>
      <c r="J848" s="84">
        <v>45202</v>
      </c>
      <c r="K848" s="8" t="s">
        <v>631</v>
      </c>
      <c r="L848" s="30">
        <v>920.3</v>
      </c>
    </row>
    <row r="849" spans="1:13" x14ac:dyDescent="0.25">
      <c r="A849" s="222" t="s">
        <v>652</v>
      </c>
      <c r="B849" s="26"/>
      <c r="C849" s="27"/>
      <c r="D849" s="8"/>
      <c r="E849" s="8"/>
      <c r="F849" s="29"/>
      <c r="G849" s="26"/>
      <c r="H849" s="27"/>
      <c r="I849" s="27"/>
      <c r="J849" s="8"/>
      <c r="K849" s="8"/>
      <c r="L849" s="30"/>
    </row>
    <row r="850" spans="1:13" x14ac:dyDescent="0.25">
      <c r="A850" s="222"/>
      <c r="B850" s="26"/>
      <c r="C850" s="27"/>
      <c r="D850" s="8"/>
      <c r="E850" s="8"/>
      <c r="F850" s="29"/>
      <c r="G850" s="26"/>
      <c r="H850" s="27"/>
      <c r="I850" s="27"/>
      <c r="J850" s="8"/>
      <c r="K850" s="8"/>
      <c r="L850" s="30"/>
    </row>
    <row r="851" spans="1:13" x14ac:dyDescent="0.25">
      <c r="A851" s="222"/>
      <c r="B851" s="26">
        <v>2213.6999999999998</v>
      </c>
      <c r="C851" s="27">
        <v>129.29735412651129</v>
      </c>
      <c r="D851" s="84">
        <v>44890</v>
      </c>
      <c r="E851" s="8" t="s">
        <v>653</v>
      </c>
      <c r="F851" s="29">
        <v>16</v>
      </c>
      <c r="G851" s="26">
        <v>2213.6999999999998</v>
      </c>
      <c r="H851" s="27">
        <v>2403.5479999999998</v>
      </c>
      <c r="I851" s="27">
        <f t="shared" ref="I851" si="143">H851/B851*100</f>
        <v>108.57604914848444</v>
      </c>
      <c r="J851" s="84">
        <v>45223</v>
      </c>
      <c r="K851" s="8" t="s">
        <v>654</v>
      </c>
      <c r="L851" s="30">
        <v>16</v>
      </c>
    </row>
    <row r="852" spans="1:13" ht="26.25" customHeight="1" x14ac:dyDescent="0.25">
      <c r="A852" s="15" t="s">
        <v>655</v>
      </c>
      <c r="B852" s="39"/>
      <c r="C852" s="40"/>
      <c r="D852" s="18"/>
      <c r="E852" s="18"/>
      <c r="F852" s="53"/>
      <c r="G852" s="39"/>
      <c r="H852" s="40"/>
      <c r="I852" s="40"/>
      <c r="J852" s="18"/>
      <c r="K852" s="18"/>
      <c r="L852" s="54"/>
    </row>
    <row r="853" spans="1:13" x14ac:dyDescent="0.25">
      <c r="A853" s="222" t="s">
        <v>656</v>
      </c>
      <c r="B853" s="26"/>
      <c r="C853" s="27"/>
      <c r="D853" s="8"/>
      <c r="E853" s="8"/>
      <c r="F853" s="29"/>
      <c r="G853" s="26"/>
      <c r="H853" s="27"/>
      <c r="I853" s="27"/>
      <c r="J853" s="8"/>
      <c r="K853" s="8"/>
      <c r="L853" s="30"/>
    </row>
    <row r="854" spans="1:13" x14ac:dyDescent="0.25">
      <c r="A854" s="222"/>
      <c r="B854" s="26"/>
      <c r="C854" s="27"/>
      <c r="D854" s="8"/>
      <c r="E854" s="8"/>
      <c r="F854" s="29"/>
      <c r="G854" s="26"/>
      <c r="H854" s="27"/>
      <c r="I854" s="27"/>
      <c r="J854" s="8"/>
      <c r="K854" s="8"/>
      <c r="L854" s="30"/>
    </row>
    <row r="855" spans="1:13" x14ac:dyDescent="0.25">
      <c r="A855" s="222"/>
      <c r="B855" s="41">
        <v>3774.5</v>
      </c>
      <c r="C855" s="42">
        <v>109.68238746985151</v>
      </c>
      <c r="D855" s="84">
        <v>44879</v>
      </c>
      <c r="E855" s="8" t="s">
        <v>651</v>
      </c>
      <c r="F855" s="43">
        <v>770</v>
      </c>
      <c r="G855" s="41">
        <f>B855</f>
        <v>3774.5</v>
      </c>
      <c r="H855" s="42">
        <v>4018</v>
      </c>
      <c r="I855" s="42">
        <f t="shared" ref="I855" si="144">H855/B855*100</f>
        <v>106.45118558749502</v>
      </c>
      <c r="J855" s="84">
        <v>45202</v>
      </c>
      <c r="K855" s="8" t="s">
        <v>631</v>
      </c>
      <c r="L855" s="44">
        <v>770</v>
      </c>
    </row>
    <row r="856" spans="1:13" ht="27" customHeight="1" x14ac:dyDescent="0.25">
      <c r="A856" s="15" t="s">
        <v>657</v>
      </c>
      <c r="B856" s="16"/>
      <c r="C856" s="17"/>
      <c r="D856" s="18"/>
      <c r="E856" s="18"/>
      <c r="F856" s="19"/>
      <c r="G856" s="16"/>
      <c r="H856" s="17"/>
      <c r="I856" s="17"/>
      <c r="J856" s="18"/>
      <c r="K856" s="18"/>
      <c r="L856" s="20"/>
    </row>
    <row r="857" spans="1:13" x14ac:dyDescent="0.25">
      <c r="A857" s="222" t="s">
        <v>658</v>
      </c>
      <c r="B857" s="41"/>
      <c r="C857" s="42"/>
      <c r="D857" s="8"/>
      <c r="E857" s="8"/>
      <c r="F857" s="43"/>
      <c r="G857" s="41"/>
      <c r="H857" s="42"/>
      <c r="I857" s="42"/>
      <c r="J857" s="8"/>
      <c r="K857" s="8"/>
      <c r="L857" s="44"/>
    </row>
    <row r="858" spans="1:13" x14ac:dyDescent="0.25">
      <c r="A858" s="222"/>
      <c r="B858" s="41"/>
      <c r="C858" s="42"/>
      <c r="D858" s="8"/>
      <c r="E858" s="8"/>
      <c r="F858" s="43"/>
      <c r="G858" s="41"/>
      <c r="H858" s="42"/>
      <c r="I858" s="42"/>
      <c r="J858" s="8"/>
      <c r="K858" s="8"/>
      <c r="L858" s="44"/>
    </row>
    <row r="859" spans="1:13" x14ac:dyDescent="0.25">
      <c r="A859" s="222"/>
      <c r="B859" s="41">
        <v>3576</v>
      </c>
      <c r="C859" s="42">
        <v>103.71831312721156</v>
      </c>
      <c r="D859" s="84">
        <v>44890</v>
      </c>
      <c r="E859" s="8" t="s">
        <v>659</v>
      </c>
      <c r="F859" s="43">
        <v>51</v>
      </c>
      <c r="G859" s="41">
        <f>B859</f>
        <v>3576</v>
      </c>
      <c r="H859" s="42">
        <v>3640.3</v>
      </c>
      <c r="I859" s="42">
        <f t="shared" ref="I859" si="145">H859/B859*100</f>
        <v>101.79809843400447</v>
      </c>
      <c r="J859" s="84">
        <v>45202</v>
      </c>
      <c r="K859" s="8" t="s">
        <v>660</v>
      </c>
      <c r="L859" s="44">
        <v>49.932588546090628</v>
      </c>
    </row>
    <row r="860" spans="1:13" ht="27" customHeight="1" x14ac:dyDescent="0.25">
      <c r="A860" s="15" t="s">
        <v>661</v>
      </c>
      <c r="B860" s="16"/>
      <c r="C860" s="17"/>
      <c r="D860" s="18"/>
      <c r="E860" s="18"/>
      <c r="F860" s="19"/>
      <c r="G860" s="16"/>
      <c r="H860" s="17"/>
      <c r="I860" s="17"/>
      <c r="J860" s="18"/>
      <c r="K860" s="18"/>
      <c r="L860" s="20"/>
    </row>
    <row r="861" spans="1:13" x14ac:dyDescent="0.25">
      <c r="A861" s="222" t="s">
        <v>658</v>
      </c>
      <c r="B861" s="41"/>
      <c r="C861" s="42"/>
      <c r="D861" s="8"/>
      <c r="E861" s="8"/>
      <c r="F861" s="43"/>
      <c r="G861" s="41"/>
      <c r="H861" s="42"/>
      <c r="I861" s="42"/>
      <c r="J861" s="8"/>
      <c r="K861" s="8"/>
      <c r="L861" s="44"/>
      <c r="M861" s="171"/>
    </row>
    <row r="862" spans="1:13" x14ac:dyDescent="0.25">
      <c r="A862" s="222"/>
      <c r="B862" s="41"/>
      <c r="C862" s="42"/>
      <c r="D862" s="8"/>
      <c r="E862" s="8"/>
      <c r="F862" s="43"/>
      <c r="G862" s="41"/>
      <c r="H862" s="42"/>
      <c r="I862" s="42"/>
      <c r="J862" s="8"/>
      <c r="K862" s="8"/>
      <c r="L862" s="44"/>
      <c r="M862" s="171"/>
    </row>
    <row r="863" spans="1:13" x14ac:dyDescent="0.25">
      <c r="A863" s="222"/>
      <c r="B863" s="41">
        <v>3576</v>
      </c>
      <c r="C863" s="42">
        <v>103.71831312721156</v>
      </c>
      <c r="D863" s="84">
        <v>44890</v>
      </c>
      <c r="E863" s="8" t="s">
        <v>659</v>
      </c>
      <c r="F863" s="43">
        <v>3112.4090000000001</v>
      </c>
      <c r="G863" s="41">
        <f>B863</f>
        <v>3576</v>
      </c>
      <c r="H863" s="42">
        <v>3640.3</v>
      </c>
      <c r="I863" s="42">
        <f t="shared" ref="I863:I864" si="146">H863/B863*100</f>
        <v>101.79809843400447</v>
      </c>
      <c r="J863" s="84">
        <v>45202</v>
      </c>
      <c r="K863" s="8" t="s">
        <v>660</v>
      </c>
      <c r="L863" s="44">
        <v>3047.2674114539091</v>
      </c>
      <c r="M863" s="171"/>
    </row>
    <row r="864" spans="1:13" ht="24.75" customHeight="1" x14ac:dyDescent="0.25">
      <c r="A864" s="15" t="s">
        <v>662</v>
      </c>
      <c r="B864" s="16">
        <v>3977.7614172559856</v>
      </c>
      <c r="C864" s="17">
        <v>106.55313817991801</v>
      </c>
      <c r="D864" s="38"/>
      <c r="E864" s="38"/>
      <c r="F864" s="19">
        <v>7326.3970000000008</v>
      </c>
      <c r="G864" s="17">
        <f>(L867*G867+L870*G870)/L864</f>
        <v>3978.379540795408</v>
      </c>
      <c r="H864" s="17">
        <f>(L867*H867+L870*H870)/L864</f>
        <v>4650.1202132021326</v>
      </c>
      <c r="I864" s="17">
        <f t="shared" si="146"/>
        <v>116.90294427990018</v>
      </c>
      <c r="J864" s="38"/>
      <c r="K864" s="38"/>
      <c r="L864" s="20">
        <f>L867+L870</f>
        <v>7317</v>
      </c>
    </row>
    <row r="865" spans="1:13" x14ac:dyDescent="0.25">
      <c r="A865" s="223" t="s">
        <v>641</v>
      </c>
      <c r="B865" s="26"/>
      <c r="C865" s="27"/>
      <c r="D865" s="28"/>
      <c r="E865" s="23"/>
      <c r="F865" s="29"/>
      <c r="G865" s="26"/>
      <c r="H865" s="27"/>
      <c r="I865" s="27"/>
      <c r="J865" s="28"/>
      <c r="K865" s="23"/>
      <c r="L865" s="30"/>
      <c r="M865" s="171"/>
    </row>
    <row r="866" spans="1:13" x14ac:dyDescent="0.25">
      <c r="A866" s="231"/>
      <c r="B866" s="26"/>
      <c r="C866" s="27"/>
      <c r="D866" s="28"/>
      <c r="E866" s="23"/>
      <c r="F866" s="29"/>
      <c r="G866" s="26"/>
      <c r="H866" s="27"/>
      <c r="I866" s="27"/>
      <c r="J866" s="28"/>
      <c r="K866" s="23"/>
      <c r="L866" s="30"/>
    </row>
    <row r="867" spans="1:13" x14ac:dyDescent="0.25">
      <c r="A867" s="232"/>
      <c r="B867" s="26">
        <v>4167</v>
      </c>
      <c r="C867" s="27">
        <v>106.76949882135902</v>
      </c>
      <c r="D867" s="28">
        <v>44879</v>
      </c>
      <c r="E867" s="23" t="s">
        <v>642</v>
      </c>
      <c r="F867" s="29">
        <v>5249.9600000000009</v>
      </c>
      <c r="G867" s="26">
        <f>B867</f>
        <v>4167</v>
      </c>
      <c r="H867" s="27">
        <v>5022.7</v>
      </c>
      <c r="I867" s="27">
        <f t="shared" ref="I867" si="147">H867/B867*100</f>
        <v>120.535157187425</v>
      </c>
      <c r="J867" s="28">
        <v>45202</v>
      </c>
      <c r="K867" s="23" t="s">
        <v>631</v>
      </c>
      <c r="L867" s="30">
        <v>5250</v>
      </c>
      <c r="M867" s="171"/>
    </row>
    <row r="868" spans="1:13" x14ac:dyDescent="0.25">
      <c r="A868" s="222" t="s">
        <v>36</v>
      </c>
      <c r="B868" s="26"/>
      <c r="C868" s="27"/>
      <c r="D868" s="8"/>
      <c r="E868" s="23"/>
      <c r="F868" s="29"/>
      <c r="G868" s="26"/>
      <c r="H868" s="27"/>
      <c r="I868" s="27"/>
      <c r="J868" s="8"/>
      <c r="K868" s="23"/>
      <c r="L868" s="30"/>
    </row>
    <row r="869" spans="1:13" x14ac:dyDescent="0.25">
      <c r="A869" s="222"/>
      <c r="B869" s="26"/>
      <c r="C869" s="27"/>
      <c r="D869" s="8"/>
      <c r="E869" s="23"/>
      <c r="F869" s="29"/>
      <c r="G869" s="26"/>
      <c r="H869" s="27"/>
      <c r="I869" s="27"/>
      <c r="J869" s="8"/>
      <c r="K869" s="23"/>
      <c r="L869" s="30"/>
    </row>
    <row r="870" spans="1:13" x14ac:dyDescent="0.25">
      <c r="A870" s="222"/>
      <c r="B870" s="26">
        <v>3499.3</v>
      </c>
      <c r="C870" s="27">
        <v>105.84374338344273</v>
      </c>
      <c r="D870" s="28">
        <v>44890</v>
      </c>
      <c r="E870" s="23" t="s">
        <v>663</v>
      </c>
      <c r="F870" s="29">
        <v>2076.4369999999999</v>
      </c>
      <c r="G870" s="26">
        <f>B870</f>
        <v>3499.3</v>
      </c>
      <c r="H870" s="27">
        <v>3703.8</v>
      </c>
      <c r="I870" s="27">
        <f t="shared" ref="I870" si="148">H870/B870*100</f>
        <v>105.84402594804676</v>
      </c>
      <c r="J870" s="28">
        <v>45202</v>
      </c>
      <c r="K870" s="23" t="s">
        <v>664</v>
      </c>
      <c r="L870" s="30">
        <v>2067</v>
      </c>
    </row>
    <row r="871" spans="1:13" ht="26.25" customHeight="1" x14ac:dyDescent="0.25">
      <c r="A871" s="15" t="s">
        <v>665</v>
      </c>
      <c r="B871" s="39"/>
      <c r="C871" s="40"/>
      <c r="D871" s="18"/>
      <c r="E871" s="18"/>
      <c r="F871" s="53"/>
      <c r="G871" s="39"/>
      <c r="H871" s="40"/>
      <c r="I871" s="40"/>
      <c r="J871" s="18"/>
      <c r="K871" s="18"/>
      <c r="L871" s="54"/>
    </row>
    <row r="872" spans="1:13" x14ac:dyDescent="0.25">
      <c r="A872" s="222" t="s">
        <v>666</v>
      </c>
      <c r="B872" s="26"/>
      <c r="C872" s="27"/>
      <c r="D872" s="8"/>
      <c r="E872" s="8"/>
      <c r="F872" s="29"/>
      <c r="G872" s="26"/>
      <c r="H872" s="27"/>
      <c r="I872" s="27"/>
      <c r="J872" s="8"/>
      <c r="K872" s="8"/>
      <c r="L872" s="30"/>
    </row>
    <row r="873" spans="1:13" x14ac:dyDescent="0.25">
      <c r="A873" s="222"/>
      <c r="B873" s="26"/>
      <c r="C873" s="27"/>
      <c r="D873" s="8"/>
      <c r="E873" s="8"/>
      <c r="F873" s="29"/>
      <c r="G873" s="26"/>
      <c r="H873" s="27"/>
      <c r="I873" s="27"/>
      <c r="J873" s="8"/>
      <c r="K873" s="8"/>
      <c r="L873" s="30"/>
    </row>
    <row r="874" spans="1:13" x14ac:dyDescent="0.25">
      <c r="A874" s="222"/>
      <c r="B874" s="41">
        <v>2031.1</v>
      </c>
      <c r="C874" s="42">
        <v>82.481218274111669</v>
      </c>
      <c r="D874" s="84">
        <v>44879</v>
      </c>
      <c r="E874" s="8" t="s">
        <v>651</v>
      </c>
      <c r="F874" s="43">
        <v>762.79999999999984</v>
      </c>
      <c r="G874" s="41">
        <f>B874</f>
        <v>2031.1</v>
      </c>
      <c r="H874" s="42">
        <v>2135.8000000000002</v>
      </c>
      <c r="I874" s="42">
        <f t="shared" ref="I874:I875" si="149">H874/B874*100</f>
        <v>105.15484220373199</v>
      </c>
      <c r="J874" s="84">
        <v>45202</v>
      </c>
      <c r="K874" s="8" t="s">
        <v>631</v>
      </c>
      <c r="L874" s="44">
        <v>641.5</v>
      </c>
    </row>
    <row r="875" spans="1:13" ht="31.5" customHeight="1" x14ac:dyDescent="0.25">
      <c r="A875" s="15" t="s">
        <v>667</v>
      </c>
      <c r="B875" s="16">
        <v>5246.7099139478441</v>
      </c>
      <c r="C875" s="17">
        <v>108.9273569496185</v>
      </c>
      <c r="D875" s="38"/>
      <c r="E875" s="38"/>
      <c r="F875" s="19">
        <v>15870.728404899868</v>
      </c>
      <c r="G875" s="17">
        <f>(L878*G878+L881*G881+L884*G884+L887*G887+L890*G890+L893*G893+L896*G896+L899*G899+L902*G902+L905*G905)/L875</f>
        <v>5224.4116134454771</v>
      </c>
      <c r="H875" s="17">
        <f>(L878*H878+L881*H881+L884*H884+L887*H887+L890*H890+L893*H893+L896*H896+L899*H899+L902*H902+L905*H905)/L875</f>
        <v>5635.0088183851303</v>
      </c>
      <c r="I875" s="17">
        <f t="shared" si="149"/>
        <v>107.400807569045</v>
      </c>
      <c r="J875" s="38"/>
      <c r="K875" s="38"/>
      <c r="L875" s="20">
        <f>SUM(L878:L905)</f>
        <v>15694.017202772084</v>
      </c>
    </row>
    <row r="876" spans="1:13" x14ac:dyDescent="0.25">
      <c r="A876" s="222" t="s">
        <v>668</v>
      </c>
      <c r="B876" s="26"/>
      <c r="C876" s="27"/>
      <c r="D876" s="8"/>
      <c r="E876" s="8"/>
      <c r="F876" s="29"/>
      <c r="G876" s="26"/>
      <c r="H876" s="27"/>
      <c r="I876" s="27"/>
      <c r="J876" s="8"/>
      <c r="K876" s="8"/>
      <c r="L876" s="30"/>
    </row>
    <row r="877" spans="1:13" x14ac:dyDescent="0.25">
      <c r="A877" s="222"/>
      <c r="B877" s="26"/>
      <c r="C877" s="27"/>
      <c r="D877" s="8"/>
      <c r="E877" s="8"/>
      <c r="F877" s="29"/>
      <c r="G877" s="26"/>
      <c r="H877" s="27"/>
      <c r="I877" s="27"/>
      <c r="J877" s="8"/>
      <c r="K877" s="8"/>
      <c r="L877" s="30"/>
    </row>
    <row r="878" spans="1:13" x14ac:dyDescent="0.25">
      <c r="A878" s="222"/>
      <c r="B878" s="26">
        <v>4703.3</v>
      </c>
      <c r="C878" s="27">
        <v>108.7241961210384</v>
      </c>
      <c r="D878" s="67">
        <v>44888</v>
      </c>
      <c r="E878" s="23" t="s">
        <v>669</v>
      </c>
      <c r="F878" s="29">
        <v>2935.35</v>
      </c>
      <c r="G878" s="26">
        <v>4703.3</v>
      </c>
      <c r="H878" s="27">
        <v>4592.9799999999996</v>
      </c>
      <c r="I878" s="27">
        <f t="shared" ref="I878" si="150">H878/B878*100</f>
        <v>97.654412859056393</v>
      </c>
      <c r="J878" s="67">
        <v>45230</v>
      </c>
      <c r="K878" s="23" t="s">
        <v>670</v>
      </c>
      <c r="L878" s="30">
        <v>2691.5</v>
      </c>
    </row>
    <row r="879" spans="1:13" x14ac:dyDescent="0.25">
      <c r="A879" s="222" t="s">
        <v>671</v>
      </c>
      <c r="B879" s="26"/>
      <c r="C879" s="27"/>
      <c r="D879" s="8"/>
      <c r="E879" s="8"/>
      <c r="F879" s="29"/>
      <c r="G879" s="26"/>
      <c r="H879" s="27"/>
      <c r="I879" s="27"/>
      <c r="J879" s="8"/>
      <c r="K879" s="8"/>
      <c r="L879" s="30"/>
    </row>
    <row r="880" spans="1:13" x14ac:dyDescent="0.25">
      <c r="A880" s="222"/>
      <c r="B880" s="26"/>
      <c r="C880" s="27"/>
      <c r="D880" s="8"/>
      <c r="E880" s="8"/>
      <c r="F880" s="29"/>
      <c r="G880" s="26"/>
      <c r="H880" s="27"/>
      <c r="I880" s="27"/>
      <c r="J880" s="8"/>
      <c r="K880" s="8"/>
      <c r="L880" s="30"/>
    </row>
    <row r="881" spans="1:12" x14ac:dyDescent="0.25">
      <c r="A881" s="222"/>
      <c r="B881" s="26">
        <v>4655.28</v>
      </c>
      <c r="C881" s="27">
        <v>119.86405067202224</v>
      </c>
      <c r="D881" s="28">
        <v>44879</v>
      </c>
      <c r="E881" s="8" t="s">
        <v>672</v>
      </c>
      <c r="F881" s="29">
        <v>227</v>
      </c>
      <c r="G881" s="26">
        <v>4564.0644000000002</v>
      </c>
      <c r="H881" s="27">
        <v>4564.0631999999996</v>
      </c>
      <c r="I881" s="27">
        <f t="shared" ref="I881" si="151">H881/B881*100</f>
        <v>98.040573284528534</v>
      </c>
      <c r="J881" s="28">
        <v>45209</v>
      </c>
      <c r="K881" s="8" t="s">
        <v>673</v>
      </c>
      <c r="L881" s="30">
        <v>227</v>
      </c>
    </row>
    <row r="882" spans="1:12" x14ac:dyDescent="0.25">
      <c r="A882" s="222" t="s">
        <v>674</v>
      </c>
      <c r="B882" s="26"/>
      <c r="C882" s="27"/>
      <c r="D882" s="8"/>
      <c r="E882" s="8"/>
      <c r="F882" s="29"/>
      <c r="G882" s="26"/>
      <c r="H882" s="27"/>
      <c r="I882" s="27"/>
      <c r="J882" s="8"/>
      <c r="K882" s="8"/>
      <c r="L882" s="30"/>
    </row>
    <row r="883" spans="1:12" x14ac:dyDescent="0.25">
      <c r="A883" s="222"/>
      <c r="B883" s="26"/>
      <c r="C883" s="27"/>
      <c r="D883" s="8"/>
      <c r="E883" s="8"/>
      <c r="F883" s="29"/>
      <c r="G883" s="26"/>
      <c r="H883" s="27"/>
      <c r="I883" s="27"/>
      <c r="J883" s="8"/>
      <c r="K883" s="8"/>
      <c r="L883" s="30"/>
    </row>
    <row r="884" spans="1:12" x14ac:dyDescent="0.25">
      <c r="A884" s="222"/>
      <c r="B884" s="26">
        <v>4279.6000000000004</v>
      </c>
      <c r="C884" s="27">
        <v>108.73519995934753</v>
      </c>
      <c r="D884" s="28">
        <v>44888</v>
      </c>
      <c r="E884" s="8" t="s">
        <v>675</v>
      </c>
      <c r="F884" s="29">
        <v>790</v>
      </c>
      <c r="G884" s="26">
        <v>4279.6000000000004</v>
      </c>
      <c r="H884" s="27">
        <v>4405.866</v>
      </c>
      <c r="I884" s="27">
        <f t="shared" ref="I884" si="152">H884/B884*100</f>
        <v>102.95041592672212</v>
      </c>
      <c r="J884" s="28">
        <v>45575</v>
      </c>
      <c r="K884" s="8" t="s">
        <v>676</v>
      </c>
      <c r="L884" s="30">
        <v>760</v>
      </c>
    </row>
    <row r="885" spans="1:12" x14ac:dyDescent="0.25">
      <c r="A885" s="222" t="s">
        <v>677</v>
      </c>
      <c r="B885" s="26"/>
      <c r="C885" s="27"/>
      <c r="D885" s="8"/>
      <c r="E885" s="8"/>
      <c r="F885" s="29"/>
      <c r="G885" s="26"/>
      <c r="H885" s="27"/>
      <c r="I885" s="27"/>
      <c r="J885" s="8"/>
      <c r="K885" s="8"/>
      <c r="L885" s="30"/>
    </row>
    <row r="886" spans="1:12" x14ac:dyDescent="0.25">
      <c r="A886" s="222"/>
      <c r="B886" s="26"/>
      <c r="C886" s="27"/>
      <c r="D886" s="8"/>
      <c r="E886" s="8"/>
      <c r="F886" s="29"/>
      <c r="G886" s="26"/>
      <c r="H886" s="27"/>
      <c r="I886" s="27"/>
      <c r="J886" s="8"/>
      <c r="K886" s="8"/>
      <c r="L886" s="30"/>
    </row>
    <row r="887" spans="1:12" x14ac:dyDescent="0.25">
      <c r="A887" s="222"/>
      <c r="B887" s="26">
        <v>6292.9</v>
      </c>
      <c r="C887" s="27">
        <v>104.61837708433774</v>
      </c>
      <c r="D887" s="28">
        <v>44883</v>
      </c>
      <c r="E887" s="8" t="s">
        <v>678</v>
      </c>
      <c r="F887" s="29">
        <v>322</v>
      </c>
      <c r="G887" s="26">
        <v>6292.9</v>
      </c>
      <c r="H887" s="27">
        <v>6530.8008300000001</v>
      </c>
      <c r="I887" s="27">
        <f t="shared" ref="I887" si="153">H887/B887*100</f>
        <v>103.78046417391029</v>
      </c>
      <c r="J887" s="28">
        <v>45202</v>
      </c>
      <c r="K887" s="8" t="s">
        <v>679</v>
      </c>
      <c r="L887" s="30">
        <v>213</v>
      </c>
    </row>
    <row r="888" spans="1:12" x14ac:dyDescent="0.25">
      <c r="A888" s="222" t="s">
        <v>680</v>
      </c>
      <c r="B888" s="26"/>
      <c r="C888" s="27"/>
      <c r="D888" s="28"/>
      <c r="E888" s="8"/>
      <c r="F888" s="29"/>
      <c r="G888" s="26"/>
      <c r="H888" s="27"/>
      <c r="I888" s="27"/>
      <c r="J888" s="28"/>
      <c r="K888" s="8"/>
      <c r="L888" s="30"/>
    </row>
    <row r="889" spans="1:12" x14ac:dyDescent="0.25">
      <c r="A889" s="222"/>
      <c r="B889" s="26"/>
      <c r="C889" s="27"/>
      <c r="D889" s="8"/>
      <c r="E889" s="8"/>
      <c r="F889" s="29"/>
      <c r="G889" s="26"/>
      <c r="H889" s="27"/>
      <c r="I889" s="27"/>
      <c r="J889" s="8"/>
      <c r="K889" s="8"/>
      <c r="L889" s="30"/>
    </row>
    <row r="890" spans="1:12" x14ac:dyDescent="0.25">
      <c r="A890" s="222"/>
      <c r="B890" s="26">
        <v>7545.96</v>
      </c>
      <c r="C890" s="27">
        <v>168.30887273051701</v>
      </c>
      <c r="D890" s="28">
        <v>45287</v>
      </c>
      <c r="E890" s="8" t="s">
        <v>645</v>
      </c>
      <c r="F890" s="29">
        <v>516.70000000000005</v>
      </c>
      <c r="G890" s="26">
        <v>7545.96</v>
      </c>
      <c r="H890" s="27">
        <v>8541.7199999999993</v>
      </c>
      <c r="I890" s="27">
        <f>H890/B890*100</f>
        <v>113.19593530842992</v>
      </c>
      <c r="J890" s="67">
        <v>45287</v>
      </c>
      <c r="K890" s="23" t="s">
        <v>645</v>
      </c>
      <c r="L890" s="30">
        <v>516.70000000000005</v>
      </c>
    </row>
    <row r="891" spans="1:12" x14ac:dyDescent="0.25">
      <c r="A891" s="222" t="s">
        <v>681</v>
      </c>
      <c r="B891" s="26"/>
      <c r="C891" s="27"/>
      <c r="D891" s="8"/>
      <c r="E891" s="8"/>
      <c r="F891" s="29"/>
      <c r="G891" s="26"/>
      <c r="H891" s="27"/>
      <c r="I891" s="27"/>
      <c r="J891" s="8"/>
      <c r="K891" s="8"/>
      <c r="L891" s="30"/>
    </row>
    <row r="892" spans="1:12" x14ac:dyDescent="0.25">
      <c r="A892" s="222"/>
      <c r="B892" s="26"/>
      <c r="C892" s="27"/>
      <c r="D892" s="8"/>
      <c r="E892" s="8"/>
      <c r="F892" s="29"/>
      <c r="G892" s="26"/>
      <c r="H892" s="27"/>
      <c r="I892" s="27"/>
      <c r="J892" s="8"/>
      <c r="K892" s="8"/>
      <c r="L892" s="30"/>
    </row>
    <row r="893" spans="1:12" x14ac:dyDescent="0.25">
      <c r="A893" s="222"/>
      <c r="B893" s="26">
        <v>4402.8</v>
      </c>
      <c r="C893" s="27">
        <v>110.29887015557283</v>
      </c>
      <c r="D893" s="28">
        <v>44888</v>
      </c>
      <c r="E893" s="8" t="s">
        <v>682</v>
      </c>
      <c r="F893" s="29">
        <v>420</v>
      </c>
      <c r="G893" s="26">
        <v>4402.8</v>
      </c>
      <c r="H893" s="27">
        <v>4686.277</v>
      </c>
      <c r="I893" s="27">
        <f t="shared" ref="I893" si="154">H893/B893*100</f>
        <v>106.43856182429363</v>
      </c>
      <c r="J893" s="28">
        <v>45209</v>
      </c>
      <c r="K893" s="8" t="s">
        <v>683</v>
      </c>
      <c r="L893" s="30">
        <v>405</v>
      </c>
    </row>
    <row r="894" spans="1:12" x14ac:dyDescent="0.25">
      <c r="A894" s="222" t="s">
        <v>684</v>
      </c>
      <c r="B894" s="26"/>
      <c r="C894" s="27"/>
      <c r="D894" s="8"/>
      <c r="E894" s="8"/>
      <c r="F894" s="29"/>
      <c r="G894" s="26"/>
      <c r="H894" s="27"/>
      <c r="I894" s="27"/>
      <c r="J894" s="8"/>
      <c r="K894" s="8"/>
      <c r="L894" s="30"/>
    </row>
    <row r="895" spans="1:12" x14ac:dyDescent="0.25">
      <c r="A895" s="222"/>
      <c r="B895" s="26"/>
      <c r="C895" s="27"/>
      <c r="D895" s="8"/>
      <c r="E895" s="8"/>
      <c r="F895" s="29"/>
      <c r="G895" s="26"/>
      <c r="H895" s="27"/>
      <c r="I895" s="27"/>
      <c r="J895" s="8"/>
      <c r="K895" s="8"/>
      <c r="L895" s="30"/>
    </row>
    <row r="896" spans="1:12" x14ac:dyDescent="0.25">
      <c r="A896" s="222"/>
      <c r="B896" s="26">
        <v>3815.8</v>
      </c>
      <c r="C896" s="27">
        <v>101.33581197716109</v>
      </c>
      <c r="D896" s="28">
        <v>44883</v>
      </c>
      <c r="E896" s="8" t="s">
        <v>678</v>
      </c>
      <c r="F896" s="29">
        <v>4180.1776666666674</v>
      </c>
      <c r="G896" s="26">
        <v>3815.8</v>
      </c>
      <c r="H896" s="27">
        <v>3960.3339799999999</v>
      </c>
      <c r="I896" s="27">
        <f t="shared" ref="I896" si="155">H896/B896*100</f>
        <v>103.78777661303002</v>
      </c>
      <c r="J896" s="28">
        <v>45202</v>
      </c>
      <c r="K896" s="8" t="s">
        <v>685</v>
      </c>
      <c r="L896" s="30">
        <v>4180.1776666666674</v>
      </c>
    </row>
    <row r="897" spans="1:12" x14ac:dyDescent="0.25">
      <c r="A897" s="222" t="s">
        <v>686</v>
      </c>
      <c r="B897" s="26"/>
      <c r="C897" s="27"/>
      <c r="D897" s="8"/>
      <c r="E897" s="8"/>
      <c r="F897" s="29"/>
      <c r="G897" s="26"/>
      <c r="H897" s="27"/>
      <c r="I897" s="27"/>
      <c r="J897" s="8"/>
      <c r="K897" s="8"/>
      <c r="L897" s="30"/>
    </row>
    <row r="898" spans="1:12" x14ac:dyDescent="0.25">
      <c r="A898" s="222"/>
      <c r="B898" s="26"/>
      <c r="C898" s="27"/>
      <c r="D898" s="8"/>
      <c r="E898" s="8"/>
      <c r="F898" s="29"/>
      <c r="G898" s="26"/>
      <c r="H898" s="27"/>
      <c r="I898" s="27"/>
      <c r="J898" s="8"/>
      <c r="K898" s="8"/>
      <c r="L898" s="30"/>
    </row>
    <row r="899" spans="1:12" x14ac:dyDescent="0.25">
      <c r="A899" s="222"/>
      <c r="B899" s="26">
        <v>4986</v>
      </c>
      <c r="C899" s="27">
        <v>224.83766233766235</v>
      </c>
      <c r="D899" s="28">
        <v>44879</v>
      </c>
      <c r="E899" s="8" t="s">
        <v>687</v>
      </c>
      <c r="F899" s="29">
        <v>114</v>
      </c>
      <c r="G899" s="26">
        <v>4986</v>
      </c>
      <c r="H899" s="27">
        <v>5475</v>
      </c>
      <c r="I899" s="27">
        <f>H899/B899*100</f>
        <v>109.80746089049337</v>
      </c>
      <c r="J899" s="28">
        <v>45287</v>
      </c>
      <c r="K899" s="8" t="s">
        <v>645</v>
      </c>
      <c r="L899" s="30">
        <v>114</v>
      </c>
    </row>
    <row r="900" spans="1:12" x14ac:dyDescent="0.25">
      <c r="A900" s="222" t="s">
        <v>166</v>
      </c>
      <c r="B900" s="26"/>
      <c r="C900" s="27"/>
      <c r="D900" s="8"/>
      <c r="E900" s="8"/>
      <c r="F900" s="29"/>
      <c r="G900" s="26"/>
      <c r="H900" s="27"/>
      <c r="I900" s="27"/>
      <c r="J900" s="8"/>
      <c r="K900" s="8"/>
      <c r="L900" s="30"/>
    </row>
    <row r="901" spans="1:12" x14ac:dyDescent="0.25">
      <c r="A901" s="222"/>
      <c r="B901" s="26"/>
      <c r="C901" s="27"/>
      <c r="D901" s="8"/>
      <c r="E901" s="8"/>
      <c r="F901" s="29"/>
      <c r="G901" s="26"/>
      <c r="H901" s="27"/>
      <c r="I901" s="27"/>
      <c r="J901" s="8"/>
      <c r="K901" s="8"/>
      <c r="L901" s="30"/>
    </row>
    <row r="902" spans="1:12" x14ac:dyDescent="0.25">
      <c r="A902" s="222"/>
      <c r="B902" s="172">
        <v>6750.48</v>
      </c>
      <c r="C902" s="173">
        <v>105.16732099457842</v>
      </c>
      <c r="D902" s="28">
        <v>44883</v>
      </c>
      <c r="E902" s="8" t="s">
        <v>167</v>
      </c>
      <c r="F902" s="174">
        <v>5479.8674048998682</v>
      </c>
      <c r="G902" s="172">
        <v>6750.48</v>
      </c>
      <c r="H902" s="173">
        <v>7650.14</v>
      </c>
      <c r="I902" s="173">
        <f t="shared" ref="I902" si="156">H902/B902*100</f>
        <v>113.32734857373106</v>
      </c>
      <c r="J902" s="28">
        <v>45238</v>
      </c>
      <c r="K902" s="8" t="s">
        <v>168</v>
      </c>
      <c r="L902" s="175">
        <v>5415.3385361054179</v>
      </c>
    </row>
    <row r="903" spans="1:12" x14ac:dyDescent="0.25">
      <c r="A903" s="222" t="s">
        <v>688</v>
      </c>
      <c r="B903" s="26"/>
      <c r="C903" s="27"/>
      <c r="D903" s="8"/>
      <c r="E903" s="8"/>
      <c r="F903" s="29"/>
      <c r="G903" s="26"/>
      <c r="H903" s="27"/>
      <c r="I903" s="27"/>
      <c r="J903" s="8"/>
      <c r="K903" s="8"/>
      <c r="L903" s="30"/>
    </row>
    <row r="904" spans="1:12" x14ac:dyDescent="0.25">
      <c r="A904" s="222"/>
      <c r="B904" s="26"/>
      <c r="C904" s="27"/>
      <c r="D904" s="8"/>
      <c r="E904" s="8"/>
      <c r="F904" s="29"/>
      <c r="G904" s="26"/>
      <c r="H904" s="27"/>
      <c r="I904" s="27"/>
      <c r="J904" s="8"/>
      <c r="K904" s="8"/>
      <c r="L904" s="30"/>
    </row>
    <row r="905" spans="1:12" x14ac:dyDescent="0.25">
      <c r="A905" s="222"/>
      <c r="B905" s="26">
        <v>4223.3</v>
      </c>
      <c r="C905" s="27">
        <v>108.92935441438189</v>
      </c>
      <c r="D905" s="67">
        <v>44888</v>
      </c>
      <c r="E905" s="23" t="s">
        <v>689</v>
      </c>
      <c r="F905" s="29">
        <v>885.63333333333333</v>
      </c>
      <c r="G905" s="26">
        <v>4223.3</v>
      </c>
      <c r="H905" s="27">
        <v>4592.9799999999996</v>
      </c>
      <c r="I905" s="27">
        <f t="shared" ref="I905" si="157">H905/B905*100</f>
        <v>108.75334454099873</v>
      </c>
      <c r="J905" s="67">
        <v>45230</v>
      </c>
      <c r="K905" s="23" t="s">
        <v>670</v>
      </c>
      <c r="L905" s="30">
        <v>1171.3009999999999</v>
      </c>
    </row>
    <row r="906" spans="1:12" x14ac:dyDescent="0.25">
      <c r="A906" s="15" t="s">
        <v>690</v>
      </c>
      <c r="B906" s="39"/>
      <c r="C906" s="40"/>
      <c r="D906" s="18"/>
      <c r="E906" s="18"/>
      <c r="F906" s="53"/>
      <c r="G906" s="39"/>
      <c r="H906" s="40"/>
      <c r="I906" s="40"/>
      <c r="J906" s="18"/>
      <c r="K906" s="18"/>
      <c r="L906" s="54"/>
    </row>
    <row r="907" spans="1:12" x14ac:dyDescent="0.25">
      <c r="A907" s="222" t="s">
        <v>166</v>
      </c>
      <c r="B907" s="26"/>
      <c r="C907" s="27"/>
      <c r="D907" s="8"/>
      <c r="E907" s="8"/>
      <c r="F907" s="29"/>
      <c r="G907" s="26"/>
      <c r="H907" s="27"/>
      <c r="I907" s="27"/>
      <c r="J907" s="8"/>
      <c r="K907" s="8"/>
      <c r="L907" s="30"/>
    </row>
    <row r="908" spans="1:12" x14ac:dyDescent="0.25">
      <c r="A908" s="222"/>
      <c r="B908" s="26"/>
      <c r="C908" s="27"/>
      <c r="D908" s="8"/>
      <c r="E908" s="8"/>
      <c r="F908" s="29"/>
      <c r="G908" s="26"/>
      <c r="H908" s="27"/>
      <c r="I908" s="27"/>
      <c r="J908" s="8"/>
      <c r="K908" s="8"/>
      <c r="L908" s="30"/>
    </row>
    <row r="909" spans="1:12" x14ac:dyDescent="0.25">
      <c r="A909" s="222"/>
      <c r="B909" s="176">
        <v>6750.48</v>
      </c>
      <c r="C909" s="177">
        <v>105.16732099457842</v>
      </c>
      <c r="D909" s="28">
        <v>44883</v>
      </c>
      <c r="E909" s="8" t="s">
        <v>167</v>
      </c>
      <c r="F909" s="178">
        <v>657.30999999999983</v>
      </c>
      <c r="G909" s="176">
        <v>6750.48</v>
      </c>
      <c r="H909" s="177">
        <v>7650.14</v>
      </c>
      <c r="I909" s="177">
        <f t="shared" ref="I909" si="158">H909/B909*100</f>
        <v>113.32734857373106</v>
      </c>
      <c r="J909" s="28">
        <v>45238</v>
      </c>
      <c r="K909" s="8" t="s">
        <v>168</v>
      </c>
      <c r="L909" s="179">
        <v>671.83</v>
      </c>
    </row>
    <row r="910" spans="1:12" x14ac:dyDescent="0.25">
      <c r="A910" s="15" t="s">
        <v>691</v>
      </c>
      <c r="B910" s="16"/>
      <c r="C910" s="17"/>
      <c r="D910" s="18"/>
      <c r="E910" s="18"/>
      <c r="F910" s="19"/>
      <c r="G910" s="16"/>
      <c r="H910" s="17"/>
      <c r="I910" s="17"/>
      <c r="J910" s="18"/>
      <c r="K910" s="18"/>
      <c r="L910" s="20"/>
    </row>
    <row r="911" spans="1:12" x14ac:dyDescent="0.25">
      <c r="A911" s="222" t="s">
        <v>166</v>
      </c>
      <c r="B911" s="41"/>
      <c r="C911" s="42"/>
      <c r="D911" s="8"/>
      <c r="E911" s="8"/>
      <c r="F911" s="43"/>
      <c r="G911" s="41"/>
      <c r="H911" s="42"/>
      <c r="I911" s="42"/>
      <c r="J911" s="8"/>
      <c r="K911" s="8"/>
      <c r="L911" s="44"/>
    </row>
    <row r="912" spans="1:12" x14ac:dyDescent="0.25">
      <c r="A912" s="222"/>
      <c r="B912" s="41"/>
      <c r="C912" s="42"/>
      <c r="D912" s="8"/>
      <c r="E912" s="8"/>
      <c r="F912" s="43"/>
      <c r="G912" s="41"/>
      <c r="H912" s="42"/>
      <c r="I912" s="42"/>
      <c r="J912" s="8"/>
      <c r="K912" s="8"/>
      <c r="L912" s="44"/>
    </row>
    <row r="913" spans="1:13" x14ac:dyDescent="0.25">
      <c r="A913" s="222"/>
      <c r="B913" s="176">
        <v>6750.48</v>
      </c>
      <c r="C913" s="177">
        <v>105.16732099457842</v>
      </c>
      <c r="D913" s="28">
        <v>44883</v>
      </c>
      <c r="E913" s="8" t="s">
        <v>167</v>
      </c>
      <c r="F913" s="178">
        <v>730.09463229999994</v>
      </c>
      <c r="G913" s="176">
        <v>6750.48</v>
      </c>
      <c r="H913" s="177">
        <v>7650.14</v>
      </c>
      <c r="I913" s="177">
        <f t="shared" ref="I913" si="159">H913/B913*100</f>
        <v>113.32734857373106</v>
      </c>
      <c r="J913" s="28">
        <v>45238</v>
      </c>
      <c r="K913" s="8" t="s">
        <v>168</v>
      </c>
      <c r="L913" s="179">
        <v>730.81178596666666</v>
      </c>
    </row>
    <row r="914" spans="1:13" x14ac:dyDescent="0.25">
      <c r="A914" s="15" t="s">
        <v>692</v>
      </c>
      <c r="B914" s="16"/>
      <c r="C914" s="17"/>
      <c r="D914" s="18"/>
      <c r="E914" s="18"/>
      <c r="F914" s="19"/>
      <c r="G914" s="16"/>
      <c r="H914" s="17"/>
      <c r="I914" s="17"/>
      <c r="J914" s="18"/>
      <c r="K914" s="18"/>
      <c r="L914" s="20"/>
    </row>
    <row r="915" spans="1:13" x14ac:dyDescent="0.25">
      <c r="A915" s="222" t="s">
        <v>166</v>
      </c>
      <c r="B915" s="41"/>
      <c r="C915" s="42"/>
      <c r="D915" s="8"/>
      <c r="E915" s="8"/>
      <c r="F915" s="43"/>
      <c r="G915" s="41"/>
      <c r="H915" s="42"/>
      <c r="I915" s="42"/>
      <c r="J915" s="8"/>
      <c r="K915" s="8"/>
      <c r="L915" s="44"/>
    </row>
    <row r="916" spans="1:13" x14ac:dyDescent="0.25">
      <c r="A916" s="222"/>
      <c r="B916" s="41"/>
      <c r="C916" s="42"/>
      <c r="D916" s="8"/>
      <c r="E916" s="8"/>
      <c r="F916" s="43"/>
      <c r="G916" s="41"/>
      <c r="H916" s="42"/>
      <c r="I916" s="42"/>
      <c r="J916" s="8"/>
      <c r="K916" s="8"/>
      <c r="L916" s="44"/>
    </row>
    <row r="917" spans="1:13" x14ac:dyDescent="0.25">
      <c r="A917" s="222"/>
      <c r="B917" s="176">
        <v>6750.48</v>
      </c>
      <c r="C917" s="177">
        <v>105.16732099457842</v>
      </c>
      <c r="D917" s="28">
        <v>44883</v>
      </c>
      <c r="E917" s="8" t="s">
        <v>167</v>
      </c>
      <c r="F917" s="178">
        <v>1172.7968096666666</v>
      </c>
      <c r="G917" s="176">
        <v>6750.48</v>
      </c>
      <c r="H917" s="177">
        <v>7650.14</v>
      </c>
      <c r="I917" s="177">
        <f t="shared" ref="I917" si="160">H917/B917*100</f>
        <v>113.32734857373106</v>
      </c>
      <c r="J917" s="28">
        <v>45238</v>
      </c>
      <c r="K917" s="8" t="s">
        <v>168</v>
      </c>
      <c r="L917" s="179">
        <v>1190.9899993333336</v>
      </c>
    </row>
    <row r="918" spans="1:13" x14ac:dyDescent="0.25">
      <c r="A918" s="15" t="s">
        <v>693</v>
      </c>
      <c r="B918" s="16"/>
      <c r="C918" s="17"/>
      <c r="D918" s="18"/>
      <c r="E918" s="18"/>
      <c r="F918" s="19"/>
      <c r="G918" s="16"/>
      <c r="H918" s="17"/>
      <c r="I918" s="17"/>
      <c r="J918" s="18"/>
      <c r="K918" s="18"/>
      <c r="L918" s="20"/>
    </row>
    <row r="919" spans="1:13" x14ac:dyDescent="0.25">
      <c r="A919" s="222" t="s">
        <v>694</v>
      </c>
      <c r="B919" s="41"/>
      <c r="C919" s="42"/>
      <c r="D919" s="8"/>
      <c r="E919" s="8"/>
      <c r="F919" s="43"/>
      <c r="G919" s="41"/>
      <c r="H919" s="42"/>
      <c r="I919" s="42"/>
      <c r="J919" s="8"/>
      <c r="K919" s="8"/>
      <c r="L919" s="44"/>
    </row>
    <row r="920" spans="1:13" x14ac:dyDescent="0.25">
      <c r="A920" s="222"/>
      <c r="B920" s="41"/>
      <c r="C920" s="42"/>
      <c r="D920" s="8"/>
      <c r="E920" s="8"/>
      <c r="F920" s="43"/>
      <c r="G920" s="41"/>
      <c r="H920" s="42"/>
      <c r="I920" s="42"/>
      <c r="J920" s="8"/>
      <c r="K920" s="8"/>
      <c r="L920" s="44"/>
    </row>
    <row r="921" spans="1:13" x14ac:dyDescent="0.25">
      <c r="A921" s="222"/>
      <c r="B921" s="59">
        <v>1772.3</v>
      </c>
      <c r="C921" s="60">
        <v>108.70338567222765</v>
      </c>
      <c r="D921" s="28">
        <v>44890</v>
      </c>
      <c r="E921" s="8" t="s">
        <v>180</v>
      </c>
      <c r="F921" s="61">
        <v>2858.8240000000001</v>
      </c>
      <c r="G921" s="59">
        <v>1772.3</v>
      </c>
      <c r="H921" s="60">
        <v>1940.2</v>
      </c>
      <c r="I921" s="60">
        <f t="shared" ref="I921" si="161">H921/B921*100</f>
        <v>109.47356542346105</v>
      </c>
      <c r="J921" s="28">
        <v>45195</v>
      </c>
      <c r="K921" s="8" t="s">
        <v>181</v>
      </c>
      <c r="L921" s="62">
        <v>2858.8240000000001</v>
      </c>
    </row>
    <row r="922" spans="1:13" ht="24.75" customHeight="1" x14ac:dyDescent="0.25">
      <c r="A922" s="15" t="s">
        <v>695</v>
      </c>
      <c r="B922" s="39"/>
      <c r="C922" s="40"/>
      <c r="D922" s="18"/>
      <c r="E922" s="18"/>
      <c r="F922" s="53"/>
      <c r="G922" s="39"/>
      <c r="H922" s="40"/>
      <c r="I922" s="40"/>
      <c r="J922" s="18"/>
      <c r="K922" s="18"/>
      <c r="L922" s="54"/>
    </row>
    <row r="923" spans="1:13" x14ac:dyDescent="0.25">
      <c r="A923" s="222" t="s">
        <v>694</v>
      </c>
      <c r="B923" s="26"/>
      <c r="C923" s="27"/>
      <c r="D923" s="8"/>
      <c r="E923" s="8"/>
      <c r="F923" s="29"/>
      <c r="G923" s="26"/>
      <c r="H923" s="27"/>
      <c r="I923" s="27"/>
      <c r="J923" s="8"/>
      <c r="K923" s="8"/>
      <c r="L923" s="30"/>
    </row>
    <row r="924" spans="1:13" x14ac:dyDescent="0.25">
      <c r="A924" s="222"/>
      <c r="B924" s="26"/>
      <c r="C924" s="27"/>
      <c r="D924" s="8"/>
      <c r="E924" s="8"/>
      <c r="F924" s="29"/>
      <c r="G924" s="26"/>
      <c r="H924" s="27"/>
      <c r="I924" s="27"/>
      <c r="J924" s="8"/>
      <c r="K924" s="8"/>
      <c r="L924" s="30"/>
    </row>
    <row r="925" spans="1:13" x14ac:dyDescent="0.25">
      <c r="A925" s="222"/>
      <c r="B925" s="41">
        <v>2799.9</v>
      </c>
      <c r="C925" s="42">
        <v>105.84032660467227</v>
      </c>
      <c r="D925" s="67">
        <v>44890</v>
      </c>
      <c r="E925" s="23" t="s">
        <v>180</v>
      </c>
      <c r="F925" s="43">
        <v>1726.35</v>
      </c>
      <c r="G925" s="41">
        <v>2799.9</v>
      </c>
      <c r="H925" s="42">
        <v>3086.6</v>
      </c>
      <c r="I925" s="42">
        <f t="shared" ref="I925:I926" si="162">H925/B925*100</f>
        <v>110.239651416122</v>
      </c>
      <c r="J925" s="67">
        <v>45195</v>
      </c>
      <c r="K925" s="23" t="s">
        <v>181</v>
      </c>
      <c r="L925" s="44">
        <v>1726.35</v>
      </c>
      <c r="M925" s="171">
        <f>L925+L930</f>
        <v>2550.25</v>
      </c>
    </row>
    <row r="926" spans="1:13" ht="24" customHeight="1" x14ac:dyDescent="0.25">
      <c r="A926" s="15" t="s">
        <v>696</v>
      </c>
      <c r="B926" s="16">
        <v>2565.4176585560431</v>
      </c>
      <c r="C926" s="17">
        <v>285.46169551791411</v>
      </c>
      <c r="D926" s="38"/>
      <c r="E926" s="38"/>
      <c r="F926" s="19">
        <v>1504.1999999999998</v>
      </c>
      <c r="G926" s="17">
        <f>(L929*G929+L930*G930)/L926</f>
        <v>2579.4632924664124</v>
      </c>
      <c r="H926" s="17">
        <f>(L929*H929+L930*H930)/L926</f>
        <v>2797.4803743339126</v>
      </c>
      <c r="I926" s="17">
        <f t="shared" si="162"/>
        <v>109.04580644028495</v>
      </c>
      <c r="J926" s="38"/>
      <c r="K926" s="38"/>
      <c r="L926" s="20">
        <f>L929+L930</f>
        <v>1433.3080829517432</v>
      </c>
    </row>
    <row r="927" spans="1:13" x14ac:dyDescent="0.25">
      <c r="A927" s="222" t="s">
        <v>697</v>
      </c>
      <c r="B927" s="26"/>
      <c r="C927" s="27"/>
      <c r="D927" s="8"/>
      <c r="E927" s="8"/>
      <c r="F927" s="29"/>
      <c r="G927" s="26"/>
      <c r="H927" s="27"/>
      <c r="I927" s="27"/>
      <c r="J927" s="8"/>
      <c r="K927" s="8"/>
      <c r="L927" s="30"/>
    </row>
    <row r="928" spans="1:13" x14ac:dyDescent="0.25">
      <c r="A928" s="222"/>
      <c r="B928" s="26"/>
      <c r="C928" s="27"/>
      <c r="D928" s="8"/>
      <c r="E928" s="8"/>
      <c r="F928" s="29"/>
      <c r="G928" s="26"/>
      <c r="H928" s="27"/>
      <c r="I928" s="27"/>
      <c r="J928" s="8"/>
      <c r="K928" s="8"/>
      <c r="L928" s="30"/>
    </row>
    <row r="929" spans="1:12" x14ac:dyDescent="0.25">
      <c r="A929" s="222"/>
      <c r="B929" s="49">
        <v>2281.44</v>
      </c>
      <c r="C929" s="50">
        <v>114.81369647925601</v>
      </c>
      <c r="D929" s="28">
        <v>44890</v>
      </c>
      <c r="E929" s="8" t="s">
        <v>698</v>
      </c>
      <c r="F929" s="51">
        <v>680.3</v>
      </c>
      <c r="G929" s="49">
        <v>2281.44</v>
      </c>
      <c r="H929" s="50">
        <f>2005.5*1.2</f>
        <v>2406.6</v>
      </c>
      <c r="I929" s="50">
        <f t="shared" ref="I929:I930" si="163">H929/B929*100</f>
        <v>105.48600883652431</v>
      </c>
      <c r="J929" s="28">
        <v>45181</v>
      </c>
      <c r="K929" s="8" t="s">
        <v>699</v>
      </c>
      <c r="L929" s="52">
        <v>609.40808295174327</v>
      </c>
    </row>
    <row r="930" spans="1:12" ht="30.75" customHeight="1" x14ac:dyDescent="0.25">
      <c r="A930" s="58" t="s">
        <v>694</v>
      </c>
      <c r="B930" s="26">
        <v>2799.9</v>
      </c>
      <c r="C930" s="27">
        <v>105.84032660467227</v>
      </c>
      <c r="D930" s="67">
        <v>44890</v>
      </c>
      <c r="E930" s="23" t="s">
        <v>180</v>
      </c>
      <c r="F930" s="29">
        <v>823.9</v>
      </c>
      <c r="G930" s="26">
        <v>2799.9</v>
      </c>
      <c r="H930" s="27">
        <v>3086.6</v>
      </c>
      <c r="I930" s="27">
        <f t="shared" si="163"/>
        <v>110.239651416122</v>
      </c>
      <c r="J930" s="67">
        <v>45195</v>
      </c>
      <c r="K930" s="23" t="s">
        <v>181</v>
      </c>
      <c r="L930" s="30">
        <v>823.9</v>
      </c>
    </row>
    <row r="931" spans="1:12" x14ac:dyDescent="0.25">
      <c r="A931" s="15" t="s">
        <v>700</v>
      </c>
      <c r="B931" s="39"/>
      <c r="C931" s="40"/>
      <c r="D931" s="18"/>
      <c r="E931" s="18"/>
      <c r="F931" s="53"/>
      <c r="G931" s="39"/>
      <c r="H931" s="40"/>
      <c r="I931" s="40"/>
      <c r="J931" s="18"/>
      <c r="K931" s="18"/>
      <c r="L931" s="54"/>
    </row>
    <row r="932" spans="1:12" x14ac:dyDescent="0.25">
      <c r="A932" s="222" t="s">
        <v>193</v>
      </c>
      <c r="B932" s="26"/>
      <c r="C932" s="27"/>
      <c r="D932" s="8"/>
      <c r="E932" s="8"/>
      <c r="F932" s="29"/>
      <c r="G932" s="26"/>
      <c r="H932" s="27"/>
      <c r="I932" s="27"/>
      <c r="J932" s="8"/>
      <c r="K932" s="8"/>
      <c r="L932" s="30"/>
    </row>
    <row r="933" spans="1:12" x14ac:dyDescent="0.25">
      <c r="A933" s="222"/>
      <c r="B933" s="26"/>
      <c r="C933" s="27"/>
      <c r="D933" s="8"/>
      <c r="E933" s="8"/>
      <c r="F933" s="29"/>
      <c r="G933" s="26"/>
      <c r="H933" s="27"/>
      <c r="I933" s="27"/>
      <c r="J933" s="8"/>
      <c r="K933" s="8"/>
      <c r="L933" s="30"/>
    </row>
    <row r="934" spans="1:12" x14ac:dyDescent="0.25">
      <c r="A934" s="222"/>
      <c r="B934" s="59">
        <v>2142.1999999999998</v>
      </c>
      <c r="C934" s="60">
        <v>101.21426884006614</v>
      </c>
      <c r="D934" s="28">
        <v>44888</v>
      </c>
      <c r="E934" s="8" t="s">
        <v>701</v>
      </c>
      <c r="F934" s="61">
        <v>2130</v>
      </c>
      <c r="G934" s="59">
        <v>2142.1999999999998</v>
      </c>
      <c r="H934" s="60">
        <v>3051.4760000000001</v>
      </c>
      <c r="I934" s="60">
        <f t="shared" ref="I934:I935" si="164">H934/B934*100</f>
        <v>142.44589674166747</v>
      </c>
      <c r="J934" s="28">
        <v>45252</v>
      </c>
      <c r="K934" s="8" t="s">
        <v>702</v>
      </c>
      <c r="L934" s="62">
        <v>2087.52</v>
      </c>
    </row>
    <row r="935" spans="1:12" x14ac:dyDescent="0.25">
      <c r="A935" s="15" t="s">
        <v>703</v>
      </c>
      <c r="B935" s="16">
        <v>4476.2096654564893</v>
      </c>
      <c r="C935" s="17">
        <v>108.99311100237821</v>
      </c>
      <c r="D935" s="38"/>
      <c r="E935" s="38"/>
      <c r="F935" s="19">
        <v>1795.88</v>
      </c>
      <c r="G935" s="17">
        <f>(L938*G938+L941*G941+L942*G942)/L935</f>
        <v>4499.417113835244</v>
      </c>
      <c r="H935" s="17">
        <f>(L938*H938+L941*H941+L942*H942)/L935</f>
        <v>4889.7409507725724</v>
      </c>
      <c r="I935" s="17">
        <f t="shared" si="164"/>
        <v>109.23842527992733</v>
      </c>
      <c r="J935" s="38"/>
      <c r="K935" s="38"/>
      <c r="L935" s="20">
        <f>L938+L941+L942</f>
        <v>1688.7740000000001</v>
      </c>
    </row>
    <row r="936" spans="1:12" x14ac:dyDescent="0.25">
      <c r="A936" s="223" t="s">
        <v>704</v>
      </c>
      <c r="B936" s="26"/>
      <c r="C936" s="27"/>
      <c r="D936" s="8"/>
      <c r="E936" s="8"/>
      <c r="F936" s="29"/>
      <c r="G936" s="26"/>
      <c r="H936" s="27"/>
      <c r="I936" s="27"/>
      <c r="J936" s="8"/>
      <c r="K936" s="8"/>
      <c r="L936" s="30"/>
    </row>
    <row r="937" spans="1:12" x14ac:dyDescent="0.25">
      <c r="A937" s="224"/>
      <c r="B937" s="26"/>
      <c r="C937" s="27"/>
      <c r="D937" s="8"/>
      <c r="E937" s="8"/>
      <c r="F937" s="29"/>
      <c r="G937" s="26"/>
      <c r="H937" s="27"/>
      <c r="I937" s="27"/>
      <c r="J937" s="8"/>
      <c r="K937" s="8"/>
      <c r="L937" s="30"/>
    </row>
    <row r="938" spans="1:12" x14ac:dyDescent="0.25">
      <c r="A938" s="225"/>
      <c r="B938" s="49">
        <v>4269.1000000000004</v>
      </c>
      <c r="C938" s="50">
        <v>108.38029956841839</v>
      </c>
      <c r="D938" s="28">
        <v>44888</v>
      </c>
      <c r="E938" s="8" t="s">
        <v>705</v>
      </c>
      <c r="F938" s="51">
        <v>1505.5</v>
      </c>
      <c r="G938" s="49">
        <v>4269.1000000000004</v>
      </c>
      <c r="H938" s="50">
        <v>4646.1000000000004</v>
      </c>
      <c r="I938" s="50">
        <f t="shared" ref="I938" si="165">H938/B938*100</f>
        <v>108.83090112670118</v>
      </c>
      <c r="J938" s="28">
        <v>45259</v>
      </c>
      <c r="K938" s="8" t="s">
        <v>706</v>
      </c>
      <c r="L938" s="52">
        <v>1386.067</v>
      </c>
    </row>
    <row r="939" spans="1:12" x14ac:dyDescent="0.25">
      <c r="A939" s="222" t="s">
        <v>704</v>
      </c>
      <c r="B939" s="49"/>
      <c r="C939" s="50"/>
      <c r="D939" s="8"/>
      <c r="E939" s="8"/>
      <c r="F939" s="51"/>
      <c r="G939" s="49"/>
      <c r="H939" s="50"/>
      <c r="I939" s="50"/>
      <c r="J939" s="8"/>
      <c r="K939" s="8"/>
      <c r="L939" s="52"/>
    </row>
    <row r="940" spans="1:12" x14ac:dyDescent="0.25">
      <c r="A940" s="222"/>
      <c r="B940" s="49"/>
      <c r="C940" s="50"/>
      <c r="D940" s="8"/>
      <c r="E940" s="8"/>
      <c r="F940" s="51"/>
      <c r="G940" s="49"/>
      <c r="H940" s="50"/>
      <c r="I940" s="50"/>
      <c r="J940" s="8"/>
      <c r="K940" s="8"/>
      <c r="L940" s="52"/>
    </row>
    <row r="941" spans="1:12" x14ac:dyDescent="0.25">
      <c r="A941" s="222"/>
      <c r="B941" s="49">
        <v>5960.5</v>
      </c>
      <c r="C941" s="50">
        <v>113.00597213005972</v>
      </c>
      <c r="D941" s="28">
        <v>44888</v>
      </c>
      <c r="E941" s="8" t="s">
        <v>705</v>
      </c>
      <c r="F941" s="51">
        <v>153</v>
      </c>
      <c r="G941" s="49">
        <v>5960.5</v>
      </c>
      <c r="H941" s="50">
        <v>6554.9</v>
      </c>
      <c r="I941" s="50">
        <f t="shared" ref="I941:I943" si="166">H941/B941*100</f>
        <v>109.9723177585773</v>
      </c>
      <c r="J941" s="28">
        <v>45259</v>
      </c>
      <c r="K941" s="8" t="s">
        <v>706</v>
      </c>
      <c r="L941" s="52">
        <v>160.90100000000001</v>
      </c>
    </row>
    <row r="942" spans="1:12" ht="39.75" customHeight="1" x14ac:dyDescent="0.25">
      <c r="A942" s="58" t="s">
        <v>707</v>
      </c>
      <c r="B942" s="180">
        <v>5092.8</v>
      </c>
      <c r="C942" s="181">
        <v>106.47710641856575</v>
      </c>
      <c r="D942" s="182">
        <v>44890</v>
      </c>
      <c r="E942" s="183" t="s">
        <v>708</v>
      </c>
      <c r="F942" s="184">
        <v>137.38</v>
      </c>
      <c r="G942" s="180">
        <v>5092.8</v>
      </c>
      <c r="H942" s="181">
        <v>5381.8</v>
      </c>
      <c r="I942" s="181">
        <f t="shared" si="166"/>
        <v>105.6746779767515</v>
      </c>
      <c r="J942" s="182">
        <v>45181</v>
      </c>
      <c r="K942" s="183" t="s">
        <v>709</v>
      </c>
      <c r="L942" s="185">
        <v>141.80600000000001</v>
      </c>
    </row>
    <row r="943" spans="1:12" x14ac:dyDescent="0.25">
      <c r="A943" s="15" t="s">
        <v>710</v>
      </c>
      <c r="B943" s="16">
        <v>3100.5079897070109</v>
      </c>
      <c r="C943" s="17">
        <v>106.14371007817911</v>
      </c>
      <c r="D943" s="38"/>
      <c r="E943" s="38"/>
      <c r="F943" s="19">
        <v>13290.600000000002</v>
      </c>
      <c r="G943" s="17">
        <f>(L946*G946+L949*G949)/L943</f>
        <v>3038.2842842170303</v>
      </c>
      <c r="H943" s="17">
        <f>(L946*H946+L949*H949)/L943</f>
        <v>3389.502889012736</v>
      </c>
      <c r="I943" s="17">
        <f t="shared" si="166"/>
        <v>109.32088871453077</v>
      </c>
      <c r="J943" s="38"/>
      <c r="K943" s="38"/>
      <c r="L943" s="20">
        <f>L946+L949</f>
        <v>13733.701999999999</v>
      </c>
    </row>
    <row r="944" spans="1:12" x14ac:dyDescent="0.25">
      <c r="A944" s="222" t="s">
        <v>711</v>
      </c>
      <c r="B944" s="49"/>
      <c r="C944" s="50"/>
      <c r="D944" s="8"/>
      <c r="E944" s="8"/>
      <c r="F944" s="51"/>
      <c r="G944" s="49"/>
      <c r="H944" s="50"/>
      <c r="I944" s="50"/>
      <c r="J944" s="8"/>
      <c r="K944" s="8"/>
      <c r="L944" s="52"/>
    </row>
    <row r="945" spans="1:12" x14ac:dyDescent="0.25">
      <c r="A945" s="222"/>
      <c r="B945" s="49"/>
      <c r="C945" s="50"/>
      <c r="D945" s="8"/>
      <c r="E945" s="8"/>
      <c r="F945" s="51"/>
      <c r="G945" s="49"/>
      <c r="H945" s="50"/>
      <c r="I945" s="50"/>
      <c r="J945" s="8"/>
      <c r="K945" s="8"/>
      <c r="L945" s="52"/>
    </row>
    <row r="946" spans="1:12" x14ac:dyDescent="0.25">
      <c r="A946" s="222"/>
      <c r="B946" s="49">
        <v>2919.8399999999997</v>
      </c>
      <c r="C946" s="50">
        <v>105.65808328629119</v>
      </c>
      <c r="D946" s="28">
        <v>44888</v>
      </c>
      <c r="E946" s="8" t="s">
        <v>712</v>
      </c>
      <c r="F946" s="51">
        <v>3743.900000000001</v>
      </c>
      <c r="G946" s="49">
        <f>2236*1.2</f>
        <v>2683.2</v>
      </c>
      <c r="H946" s="50">
        <f>2252.2*1.2</f>
        <v>2702.64</v>
      </c>
      <c r="I946" s="50">
        <f t="shared" ref="I946" si="167">H946/B946*100</f>
        <v>92.561236232122312</v>
      </c>
      <c r="J946" s="28">
        <v>45596</v>
      </c>
      <c r="K946" s="8" t="s">
        <v>713</v>
      </c>
      <c r="L946" s="52">
        <v>3743.9</v>
      </c>
    </row>
    <row r="947" spans="1:12" x14ac:dyDescent="0.25">
      <c r="A947" s="222" t="s">
        <v>714</v>
      </c>
      <c r="B947" s="26"/>
      <c r="C947" s="27"/>
      <c r="D947" s="8"/>
      <c r="E947" s="8"/>
      <c r="F947" s="29"/>
      <c r="G947" s="26"/>
      <c r="H947" s="27"/>
      <c r="I947" s="27"/>
      <c r="J947" s="8"/>
      <c r="K947" s="8"/>
      <c r="L947" s="30"/>
    </row>
    <row r="948" spans="1:12" x14ac:dyDescent="0.25">
      <c r="A948" s="222"/>
      <c r="B948" s="26"/>
      <c r="C948" s="27"/>
      <c r="D948" s="8"/>
      <c r="E948" s="8"/>
      <c r="F948" s="29"/>
      <c r="G948" s="26"/>
      <c r="H948" s="27"/>
      <c r="I948" s="27"/>
      <c r="J948" s="8"/>
      <c r="K948" s="8"/>
      <c r="L948" s="30"/>
    </row>
    <row r="949" spans="1:12" x14ac:dyDescent="0.25">
      <c r="A949" s="222"/>
      <c r="B949" s="26">
        <v>3171.36</v>
      </c>
      <c r="C949" s="27">
        <v>106.32015126523717</v>
      </c>
      <c r="D949" s="28">
        <v>44888</v>
      </c>
      <c r="E949" s="8" t="s">
        <v>86</v>
      </c>
      <c r="F949" s="29">
        <v>9546.7000000000007</v>
      </c>
      <c r="G949" s="26">
        <v>3171.36</v>
      </c>
      <c r="H949" s="27">
        <v>3646.9199999999996</v>
      </c>
      <c r="I949" s="27">
        <f t="shared" ref="I949" si="168">H949/B949*100</f>
        <v>114.99545936128348</v>
      </c>
      <c r="J949" s="28">
        <v>45230</v>
      </c>
      <c r="K949" s="8" t="s">
        <v>480</v>
      </c>
      <c r="L949" s="30">
        <v>9989.8019999999997</v>
      </c>
    </row>
    <row r="950" spans="1:12" x14ac:dyDescent="0.25">
      <c r="A950" s="15" t="s">
        <v>715</v>
      </c>
      <c r="B950" s="39"/>
      <c r="C950" s="40"/>
      <c r="D950" s="18"/>
      <c r="E950" s="18"/>
      <c r="F950" s="53"/>
      <c r="G950" s="39"/>
      <c r="H950" s="40"/>
      <c r="I950" s="40"/>
      <c r="J950" s="18"/>
      <c r="K950" s="18"/>
      <c r="L950" s="54"/>
    </row>
    <row r="951" spans="1:12" x14ac:dyDescent="0.25">
      <c r="A951" s="222" t="s">
        <v>711</v>
      </c>
      <c r="B951" s="26"/>
      <c r="C951" s="27"/>
      <c r="D951" s="8"/>
      <c r="E951" s="8"/>
      <c r="F951" s="29"/>
      <c r="G951" s="26"/>
      <c r="H951" s="27"/>
      <c r="I951" s="27"/>
      <c r="J951" s="8"/>
      <c r="K951" s="8"/>
      <c r="L951" s="30"/>
    </row>
    <row r="952" spans="1:12" x14ac:dyDescent="0.25">
      <c r="A952" s="222"/>
      <c r="B952" s="26"/>
      <c r="C952" s="27"/>
      <c r="D952" s="8"/>
      <c r="E952" s="8"/>
      <c r="F952" s="29"/>
      <c r="G952" s="26"/>
      <c r="H952" s="27"/>
      <c r="I952" s="27"/>
      <c r="J952" s="8"/>
      <c r="K952" s="8"/>
      <c r="L952" s="30"/>
    </row>
    <row r="953" spans="1:12" x14ac:dyDescent="0.25">
      <c r="A953" s="222"/>
      <c r="B953" s="41">
        <v>1397.04</v>
      </c>
      <c r="C953" s="42">
        <v>108.35815338793746</v>
      </c>
      <c r="D953" s="28">
        <v>44888</v>
      </c>
      <c r="E953" s="8" t="s">
        <v>712</v>
      </c>
      <c r="F953" s="43">
        <v>16.2</v>
      </c>
      <c r="G953" s="41">
        <f>1164.2*1.2</f>
        <v>1397.04</v>
      </c>
      <c r="H953" s="42">
        <f>1244.673*1.2</f>
        <v>1493.6076</v>
      </c>
      <c r="I953" s="42">
        <f t="shared" ref="I953" si="169">H953/B953*100</f>
        <v>106.91230029204604</v>
      </c>
      <c r="J953" s="28">
        <v>45596</v>
      </c>
      <c r="K953" s="8" t="s">
        <v>713</v>
      </c>
      <c r="L953" s="44">
        <v>16.2</v>
      </c>
    </row>
    <row r="954" spans="1:12" x14ac:dyDescent="0.25">
      <c r="A954" s="186" t="s">
        <v>716</v>
      </c>
      <c r="B954" s="16"/>
      <c r="C954" s="17"/>
      <c r="D954" s="18"/>
      <c r="E954" s="18"/>
      <c r="F954" s="19"/>
      <c r="G954" s="16"/>
      <c r="H954" s="17"/>
      <c r="I954" s="17"/>
      <c r="J954" s="18"/>
      <c r="K954" s="18"/>
      <c r="L954" s="20"/>
    </row>
    <row r="955" spans="1:12" x14ac:dyDescent="0.25">
      <c r="A955" s="233" t="s">
        <v>714</v>
      </c>
      <c r="B955" s="41"/>
      <c r="C955" s="42"/>
      <c r="D955" s="8"/>
      <c r="E955" s="8"/>
      <c r="F955" s="43"/>
      <c r="G955" s="41"/>
      <c r="H955" s="42"/>
      <c r="I955" s="42"/>
      <c r="J955" s="8"/>
      <c r="K955" s="8"/>
      <c r="L955" s="44"/>
    </row>
    <row r="956" spans="1:12" x14ac:dyDescent="0.25">
      <c r="A956" s="234"/>
      <c r="B956" s="41"/>
      <c r="C956" s="42"/>
      <c r="D956" s="8"/>
      <c r="E956" s="8"/>
      <c r="F956" s="43"/>
      <c r="G956" s="41"/>
      <c r="H956" s="42"/>
      <c r="I956" s="42"/>
      <c r="J956" s="8"/>
      <c r="K956" s="8"/>
      <c r="L956" s="44"/>
    </row>
    <row r="957" spans="1:12" x14ac:dyDescent="0.25">
      <c r="A957" s="235"/>
      <c r="B957" s="41">
        <v>3171.36</v>
      </c>
      <c r="C957" s="42">
        <v>106.32015126523717</v>
      </c>
      <c r="D957" s="28">
        <v>44888</v>
      </c>
      <c r="E957" s="8" t="s">
        <v>86</v>
      </c>
      <c r="F957" s="43">
        <v>117.37200000000121</v>
      </c>
      <c r="G957" s="41">
        <v>3171.36</v>
      </c>
      <c r="H957" s="42">
        <v>3646.9199999999996</v>
      </c>
      <c r="I957" s="42">
        <f t="shared" ref="I957" si="170">H957/B957*100</f>
        <v>114.99545936128348</v>
      </c>
      <c r="J957" s="28">
        <v>45230</v>
      </c>
      <c r="K957" s="8" t="s">
        <v>480</v>
      </c>
      <c r="L957" s="62">
        <v>117.37200000000099</v>
      </c>
    </row>
    <row r="958" spans="1:12" x14ac:dyDescent="0.25">
      <c r="A958" s="15" t="s">
        <v>717</v>
      </c>
      <c r="B958" s="16"/>
      <c r="C958" s="17"/>
      <c r="D958" s="18"/>
      <c r="E958" s="18"/>
      <c r="F958" s="19"/>
      <c r="G958" s="16"/>
      <c r="H958" s="17"/>
      <c r="I958" s="17"/>
      <c r="J958" s="18"/>
      <c r="K958" s="18"/>
      <c r="L958" s="20"/>
    </row>
    <row r="959" spans="1:12" x14ac:dyDescent="0.25">
      <c r="A959" s="222" t="s">
        <v>179</v>
      </c>
      <c r="B959" s="41"/>
      <c r="C959" s="42"/>
      <c r="D959" s="8"/>
      <c r="E959" s="8"/>
      <c r="F959" s="43"/>
      <c r="G959" s="41"/>
      <c r="H959" s="42"/>
      <c r="I959" s="42"/>
      <c r="J959" s="8"/>
      <c r="K959" s="8"/>
      <c r="L959" s="44"/>
    </row>
    <row r="960" spans="1:12" x14ac:dyDescent="0.25">
      <c r="A960" s="222"/>
      <c r="B960" s="41"/>
      <c r="C960" s="42"/>
      <c r="D960" s="8"/>
      <c r="E960" s="8"/>
      <c r="F960" s="43"/>
      <c r="G960" s="41"/>
      <c r="H960" s="42"/>
      <c r="I960" s="42"/>
      <c r="J960" s="8"/>
      <c r="K960" s="8"/>
      <c r="L960" s="44"/>
    </row>
    <row r="961" spans="1:13" x14ac:dyDescent="0.25">
      <c r="A961" s="222"/>
      <c r="B961" s="59">
        <v>2079</v>
      </c>
      <c r="C961" s="60">
        <v>107.06560922855084</v>
      </c>
      <c r="D961" s="28">
        <v>44890</v>
      </c>
      <c r="E961" s="8" t="s">
        <v>180</v>
      </c>
      <c r="F961" s="61">
        <v>4211.4699999999993</v>
      </c>
      <c r="G961" s="59">
        <v>2079</v>
      </c>
      <c r="H961" s="60">
        <v>2251.453</v>
      </c>
      <c r="I961" s="60">
        <f t="shared" ref="I961" si="171">H961/B961*100</f>
        <v>108.29499759499758</v>
      </c>
      <c r="J961" s="28">
        <v>45195</v>
      </c>
      <c r="K961" s="8" t="s">
        <v>181</v>
      </c>
      <c r="L961" s="62">
        <v>4211.4699999999993</v>
      </c>
    </row>
    <row r="962" spans="1:13" x14ac:dyDescent="0.25">
      <c r="A962" s="15" t="s">
        <v>718</v>
      </c>
      <c r="B962" s="16"/>
      <c r="C962" s="17"/>
      <c r="D962" s="18"/>
      <c r="E962" s="18"/>
      <c r="F962" s="19"/>
      <c r="G962" s="16"/>
      <c r="H962" s="17"/>
      <c r="I962" s="17"/>
      <c r="J962" s="18"/>
      <c r="K962" s="18"/>
      <c r="L962" s="20"/>
    </row>
    <row r="963" spans="1:13" x14ac:dyDescent="0.25">
      <c r="A963" s="222" t="s">
        <v>179</v>
      </c>
      <c r="B963" s="41"/>
      <c r="C963" s="42"/>
      <c r="D963" s="8"/>
      <c r="E963" s="8"/>
      <c r="F963" s="43"/>
      <c r="G963" s="41"/>
      <c r="H963" s="42"/>
      <c r="I963" s="42"/>
      <c r="J963" s="8"/>
      <c r="K963" s="8"/>
      <c r="L963" s="44"/>
    </row>
    <row r="964" spans="1:13" x14ac:dyDescent="0.25">
      <c r="A964" s="222"/>
      <c r="B964" s="41"/>
      <c r="C964" s="42"/>
      <c r="D964" s="8"/>
      <c r="E964" s="8"/>
      <c r="F964" s="43"/>
      <c r="G964" s="41"/>
      <c r="H964" s="42"/>
      <c r="I964" s="42"/>
      <c r="J964" s="8"/>
      <c r="K964" s="8"/>
      <c r="L964" s="44"/>
    </row>
    <row r="965" spans="1:13" x14ac:dyDescent="0.25">
      <c r="A965" s="222"/>
      <c r="B965" s="59">
        <v>1888</v>
      </c>
      <c r="C965" s="60">
        <v>103.82754069511657</v>
      </c>
      <c r="D965" s="28">
        <v>44890</v>
      </c>
      <c r="E965" s="8" t="s">
        <v>180</v>
      </c>
      <c r="F965" s="61">
        <v>459.3</v>
      </c>
      <c r="G965" s="59">
        <v>1888</v>
      </c>
      <c r="H965" s="60">
        <v>2115</v>
      </c>
      <c r="I965" s="60">
        <f t="shared" ref="I965" si="172">H965/B965*100</f>
        <v>112.02330508474576</v>
      </c>
      <c r="J965" s="28">
        <v>45195</v>
      </c>
      <c r="K965" s="8" t="s">
        <v>181</v>
      </c>
      <c r="L965" s="62">
        <v>459.3</v>
      </c>
    </row>
    <row r="966" spans="1:13" x14ac:dyDescent="0.25">
      <c r="A966" s="15" t="s">
        <v>719</v>
      </c>
      <c r="B966" s="16"/>
      <c r="C966" s="17"/>
      <c r="D966" s="18"/>
      <c r="E966" s="18"/>
      <c r="F966" s="19"/>
      <c r="G966" s="16"/>
      <c r="H966" s="17"/>
      <c r="I966" s="17"/>
      <c r="J966" s="18"/>
      <c r="K966" s="18"/>
      <c r="L966" s="20"/>
    </row>
    <row r="967" spans="1:13" x14ac:dyDescent="0.25">
      <c r="A967" s="222" t="s">
        <v>179</v>
      </c>
      <c r="B967" s="41"/>
      <c r="C967" s="42"/>
      <c r="D967" s="8"/>
      <c r="E967" s="8"/>
      <c r="F967" s="43"/>
      <c r="G967" s="41"/>
      <c r="H967" s="42"/>
      <c r="I967" s="42"/>
      <c r="J967" s="8"/>
      <c r="K967" s="8"/>
      <c r="L967" s="44"/>
    </row>
    <row r="968" spans="1:13" x14ac:dyDescent="0.25">
      <c r="A968" s="222"/>
      <c r="B968" s="41"/>
      <c r="C968" s="42"/>
      <c r="D968" s="8"/>
      <c r="E968" s="8"/>
      <c r="F968" s="43"/>
      <c r="G968" s="41"/>
      <c r="H968" s="42"/>
      <c r="I968" s="42"/>
      <c r="J968" s="8"/>
      <c r="K968" s="8"/>
      <c r="L968" s="44"/>
    </row>
    <row r="969" spans="1:13" x14ac:dyDescent="0.25">
      <c r="A969" s="222"/>
      <c r="B969" s="59">
        <v>1775.2</v>
      </c>
      <c r="C969" s="60">
        <v>100.24847526541676</v>
      </c>
      <c r="D969" s="28">
        <v>44890</v>
      </c>
      <c r="E969" s="8" t="s">
        <v>180</v>
      </c>
      <c r="F969" s="61">
        <v>286.70724999999999</v>
      </c>
      <c r="G969" s="59">
        <v>1775.2</v>
      </c>
      <c r="H969" s="60">
        <v>1875.3</v>
      </c>
      <c r="I969" s="60">
        <f t="shared" ref="I969:I970" si="173">H969/B969*100</f>
        <v>105.63880126182966</v>
      </c>
      <c r="J969" s="28">
        <v>45195</v>
      </c>
      <c r="K969" s="8" t="s">
        <v>181</v>
      </c>
      <c r="L969" s="62">
        <v>286.70724999999999</v>
      </c>
    </row>
    <row r="970" spans="1:13" ht="31.5" x14ac:dyDescent="0.25">
      <c r="A970" s="15" t="s">
        <v>720</v>
      </c>
      <c r="B970" s="16">
        <v>3336.9168619620618</v>
      </c>
      <c r="C970" s="17">
        <v>103.94383624890347</v>
      </c>
      <c r="D970" s="38"/>
      <c r="E970" s="38"/>
      <c r="F970" s="19">
        <v>3806.2</v>
      </c>
      <c r="G970" s="17">
        <f>(L973*G973+L976*G976+L979*G979)/L970</f>
        <v>3333.0256806856892</v>
      </c>
      <c r="H970" s="17">
        <f>(L973*H973+L976*H976+L979*H979)/L970</f>
        <v>3653.5462582638947</v>
      </c>
      <c r="I970" s="17">
        <f t="shared" si="173"/>
        <v>109.48868100105014</v>
      </c>
      <c r="J970" s="38"/>
      <c r="K970" s="38"/>
      <c r="L970" s="20">
        <f>L973+L976+L979</f>
        <v>3857.1400000000003</v>
      </c>
    </row>
    <row r="971" spans="1:13" x14ac:dyDescent="0.25">
      <c r="A971" s="222" t="s">
        <v>721</v>
      </c>
      <c r="B971" s="26"/>
      <c r="C971" s="27"/>
      <c r="D971" s="8"/>
      <c r="E971" s="8"/>
      <c r="F971" s="29"/>
      <c r="G971" s="26"/>
      <c r="H971" s="27"/>
      <c r="I971" s="27"/>
      <c r="J971" s="8"/>
      <c r="K971" s="8"/>
      <c r="L971" s="30"/>
    </row>
    <row r="972" spans="1:13" x14ac:dyDescent="0.25">
      <c r="A972" s="222"/>
      <c r="B972" s="26"/>
      <c r="C972" s="27"/>
      <c r="D972" s="8"/>
      <c r="E972" s="8"/>
      <c r="F972" s="29"/>
      <c r="G972" s="26"/>
      <c r="H972" s="27"/>
      <c r="I972" s="27"/>
      <c r="J972" s="8"/>
      <c r="K972" s="8"/>
      <c r="L972" s="30"/>
    </row>
    <row r="973" spans="1:13" x14ac:dyDescent="0.25">
      <c r="A973" s="222"/>
      <c r="B973" s="26">
        <v>3281.1</v>
      </c>
      <c r="C973" s="27">
        <v>103.60277865487843</v>
      </c>
      <c r="D973" s="28">
        <v>44883</v>
      </c>
      <c r="E973" s="8" t="s">
        <v>722</v>
      </c>
      <c r="F973" s="29">
        <v>3597.7</v>
      </c>
      <c r="G973" s="26">
        <v>3281.1</v>
      </c>
      <c r="H973" s="27">
        <v>3597.39</v>
      </c>
      <c r="I973" s="27">
        <f t="shared" ref="I973" si="174">H973/B973*100</f>
        <v>109.63975496022675</v>
      </c>
      <c r="J973" s="28">
        <v>45259</v>
      </c>
      <c r="K973" s="8" t="s">
        <v>723</v>
      </c>
      <c r="L973" s="30">
        <v>3694.1400000000003</v>
      </c>
    </row>
    <row r="974" spans="1:13" hidden="1" x14ac:dyDescent="0.25">
      <c r="A974" s="223" t="s">
        <v>724</v>
      </c>
      <c r="B974" s="26"/>
      <c r="C974" s="27"/>
      <c r="D974" s="8"/>
      <c r="E974" s="8"/>
      <c r="F974" s="29"/>
      <c r="G974" s="26"/>
      <c r="H974" s="27"/>
      <c r="I974" s="27"/>
      <c r="J974" s="8"/>
      <c r="K974" s="8"/>
      <c r="L974" s="30"/>
    </row>
    <row r="975" spans="1:13" hidden="1" x14ac:dyDescent="0.25">
      <c r="A975" s="224"/>
      <c r="B975" s="26"/>
      <c r="C975" s="27"/>
      <c r="D975" s="8"/>
      <c r="E975" s="8"/>
      <c r="F975" s="29"/>
      <c r="G975" s="26"/>
      <c r="H975" s="27"/>
      <c r="I975" s="27"/>
      <c r="J975" s="8"/>
      <c r="K975" s="8"/>
      <c r="L975" s="30"/>
    </row>
    <row r="976" spans="1:13" hidden="1" x14ac:dyDescent="0.25">
      <c r="A976" s="225"/>
      <c r="B976" s="26">
        <v>3906.5</v>
      </c>
      <c r="C976" s="27">
        <v>105.18309100700054</v>
      </c>
      <c r="D976" s="28">
        <v>44883</v>
      </c>
      <c r="E976" s="8" t="s">
        <v>725</v>
      </c>
      <c r="F976" s="29">
        <v>72.5</v>
      </c>
      <c r="G976" s="26"/>
      <c r="H976" s="27"/>
      <c r="I976" s="27">
        <f t="shared" ref="I976" si="175">H976/B976*100</f>
        <v>0</v>
      </c>
      <c r="J976" s="187" t="s">
        <v>726</v>
      </c>
      <c r="K976" s="8"/>
      <c r="L976" s="30"/>
      <c r="M976" s="151" t="s">
        <v>727</v>
      </c>
    </row>
    <row r="977" spans="1:13" x14ac:dyDescent="0.25">
      <c r="A977" s="222" t="s">
        <v>728</v>
      </c>
      <c r="B977" s="26"/>
      <c r="C977" s="27"/>
      <c r="D977" s="8"/>
      <c r="E977" s="8"/>
      <c r="F977" s="29"/>
      <c r="G977" s="26"/>
      <c r="H977" s="27"/>
      <c r="I977" s="27"/>
      <c r="J977" s="8"/>
      <c r="K977" s="8"/>
      <c r="L977" s="30"/>
    </row>
    <row r="978" spans="1:13" x14ac:dyDescent="0.25">
      <c r="A978" s="222"/>
      <c r="B978" s="26"/>
      <c r="C978" s="27"/>
      <c r="D978" s="8"/>
      <c r="E978" s="8"/>
      <c r="F978" s="29"/>
      <c r="G978" s="26"/>
      <c r="H978" s="27"/>
      <c r="I978" s="27"/>
      <c r="J978" s="8"/>
      <c r="K978" s="8"/>
      <c r="L978" s="30"/>
    </row>
    <row r="979" spans="1:13" ht="36.75" customHeight="1" x14ac:dyDescent="0.25">
      <c r="A979" s="222"/>
      <c r="B979" s="49">
        <v>4509.8399999999992</v>
      </c>
      <c r="C979" s="27">
        <v>110.33409664729021</v>
      </c>
      <c r="D979" s="28">
        <v>44888</v>
      </c>
      <c r="E979" s="8" t="s">
        <v>729</v>
      </c>
      <c r="F979" s="51">
        <v>136</v>
      </c>
      <c r="G979" s="49">
        <f>3758.2*1.2</f>
        <v>4509.8399999999992</v>
      </c>
      <c r="H979" s="50">
        <v>4926.24</v>
      </c>
      <c r="I979" s="27">
        <f t="shared" ref="I979:I980" si="176">H979/B979*100</f>
        <v>109.23314352615617</v>
      </c>
      <c r="J979" s="28">
        <v>45216</v>
      </c>
      <c r="K979" s="8" t="s">
        <v>730</v>
      </c>
      <c r="L979" s="52">
        <v>163</v>
      </c>
    </row>
    <row r="980" spans="1:13" ht="33" customHeight="1" x14ac:dyDescent="0.25">
      <c r="A980" s="15" t="s">
        <v>731</v>
      </c>
      <c r="B980" s="16">
        <v>3068.6626405445377</v>
      </c>
      <c r="C980" s="17">
        <v>106.97237900305794</v>
      </c>
      <c r="D980" s="38"/>
      <c r="E980" s="38"/>
      <c r="F980" s="19">
        <v>4489.68</v>
      </c>
      <c r="G980" s="17">
        <f>(L983*G983+L986*G986+L989*G989+L992*G992)/L980</f>
        <v>3072.4156901211622</v>
      </c>
      <c r="H980" s="17">
        <f>(L983*H983+L986*H986+L989*H989+L992*H992)/L980</f>
        <v>3198.4486703109637</v>
      </c>
      <c r="I980" s="17">
        <f t="shared" si="176"/>
        <v>104.2294003925891</v>
      </c>
      <c r="J980" s="38"/>
      <c r="K980" s="38"/>
      <c r="L980" s="20">
        <f>L983+L986+L989</f>
        <v>4264.8066666666664</v>
      </c>
    </row>
    <row r="981" spans="1:13" x14ac:dyDescent="0.25">
      <c r="A981" s="222" t="s">
        <v>732</v>
      </c>
      <c r="B981" s="26"/>
      <c r="C981" s="27"/>
      <c r="D981" s="8"/>
      <c r="E981" s="8"/>
      <c r="F981" s="29"/>
      <c r="G981" s="26"/>
      <c r="H981" s="27"/>
      <c r="I981" s="27"/>
      <c r="J981" s="8"/>
      <c r="K981" s="8"/>
      <c r="L981" s="30"/>
    </row>
    <row r="982" spans="1:13" x14ac:dyDescent="0.25">
      <c r="A982" s="222"/>
      <c r="B982" s="26"/>
      <c r="C982" s="27"/>
      <c r="D982" s="8"/>
      <c r="E982" s="8"/>
      <c r="F982" s="29"/>
      <c r="G982" s="26"/>
      <c r="H982" s="27"/>
      <c r="I982" s="27"/>
      <c r="J982" s="8"/>
      <c r="K982" s="8"/>
      <c r="L982" s="30"/>
    </row>
    <row r="983" spans="1:13" x14ac:dyDescent="0.25">
      <c r="A983" s="222"/>
      <c r="B983" s="49">
        <v>3003.3</v>
      </c>
      <c r="C983" s="27">
        <v>106.73087174384305</v>
      </c>
      <c r="D983" s="28">
        <v>44879</v>
      </c>
      <c r="E983" s="8" t="s">
        <v>733</v>
      </c>
      <c r="F983" s="51">
        <v>4159.88</v>
      </c>
      <c r="G983" s="49">
        <v>3003.3</v>
      </c>
      <c r="H983" s="50">
        <v>3138.7460000000001</v>
      </c>
      <c r="I983" s="27">
        <f t="shared" ref="I983" si="177">H983/B983*100</f>
        <v>104.50990577031931</v>
      </c>
      <c r="J983" s="28">
        <v>45230</v>
      </c>
      <c r="K983" s="8" t="s">
        <v>734</v>
      </c>
      <c r="L983" s="52">
        <v>3936.7999999999997</v>
      </c>
    </row>
    <row r="984" spans="1:13" x14ac:dyDescent="0.25">
      <c r="A984" s="222" t="s">
        <v>735</v>
      </c>
      <c r="B984" s="49"/>
      <c r="C984" s="27"/>
      <c r="D984" s="28"/>
      <c r="E984" s="8"/>
      <c r="F984" s="51"/>
      <c r="G984" s="49"/>
      <c r="H984" s="50"/>
      <c r="I984" s="27"/>
      <c r="J984" s="28"/>
      <c r="K984" s="8"/>
      <c r="L984" s="52"/>
    </row>
    <row r="985" spans="1:13" x14ac:dyDescent="0.25">
      <c r="A985" s="222"/>
      <c r="B985" s="49"/>
      <c r="C985" s="27"/>
      <c r="D985" s="28"/>
      <c r="E985" s="8"/>
      <c r="F985" s="51"/>
      <c r="G985" s="49"/>
      <c r="H985" s="50"/>
      <c r="I985" s="27"/>
      <c r="J985" s="28"/>
      <c r="K985" s="8"/>
      <c r="L985" s="52"/>
    </row>
    <row r="986" spans="1:13" x14ac:dyDescent="0.25">
      <c r="A986" s="222"/>
      <c r="B986" s="49">
        <v>3977.8</v>
      </c>
      <c r="C986" s="27">
        <v>106.03225376516062</v>
      </c>
      <c r="D986" s="28">
        <v>44879</v>
      </c>
      <c r="E986" s="8" t="s">
        <v>733</v>
      </c>
      <c r="F986" s="51">
        <v>302.3</v>
      </c>
      <c r="G986" s="49">
        <v>3949.3</v>
      </c>
      <c r="H986" s="50">
        <v>3949.4</v>
      </c>
      <c r="I986" s="27">
        <f t="shared" ref="I986" si="178">H986/B986*100</f>
        <v>99.286037508170338</v>
      </c>
      <c r="J986" s="28">
        <v>45230</v>
      </c>
      <c r="K986" s="8" t="s">
        <v>734</v>
      </c>
      <c r="L986" s="52">
        <v>302.3</v>
      </c>
    </row>
    <row r="987" spans="1:13" x14ac:dyDescent="0.25">
      <c r="A987" s="223" t="s">
        <v>736</v>
      </c>
      <c r="B987" s="49"/>
      <c r="C987" s="27"/>
      <c r="D987" s="28"/>
      <c r="E987" s="8"/>
      <c r="F987" s="51"/>
      <c r="G987" s="49"/>
      <c r="H987" s="50"/>
      <c r="I987" s="27"/>
      <c r="J987" s="28"/>
      <c r="K987" s="8"/>
      <c r="L987" s="52"/>
    </row>
    <row r="988" spans="1:13" x14ac:dyDescent="0.25">
      <c r="A988" s="231"/>
      <c r="B988" s="49"/>
      <c r="C988" s="27"/>
      <c r="D988" s="28"/>
      <c r="E988" s="8"/>
      <c r="F988" s="51"/>
      <c r="G988" s="49"/>
      <c r="H988" s="50"/>
      <c r="I988" s="27"/>
      <c r="J988" s="28"/>
      <c r="K988" s="8"/>
      <c r="L988" s="52"/>
    </row>
    <row r="989" spans="1:13" x14ac:dyDescent="0.25">
      <c r="A989" s="232"/>
      <c r="B989" s="49">
        <v>2383</v>
      </c>
      <c r="C989" s="27">
        <v>89.844515827414071</v>
      </c>
      <c r="D989" s="28">
        <v>44879</v>
      </c>
      <c r="E989" s="8" t="s">
        <v>40</v>
      </c>
      <c r="F989" s="51">
        <v>27.500000000000004</v>
      </c>
      <c r="G989" s="49">
        <v>2306.6999999999998</v>
      </c>
      <c r="H989" s="50">
        <v>2306.6</v>
      </c>
      <c r="I989" s="27">
        <f t="shared" ref="I989" si="179">H989/B989*100</f>
        <v>96.793957196810737</v>
      </c>
      <c r="J989" s="28">
        <v>45238</v>
      </c>
      <c r="K989" s="8" t="s">
        <v>737</v>
      </c>
      <c r="L989" s="52">
        <v>25.706666666666671</v>
      </c>
      <c r="M989" s="140"/>
    </row>
    <row r="990" spans="1:13" ht="15.75" customHeight="1" x14ac:dyDescent="0.25">
      <c r="A990" s="223" t="s">
        <v>738</v>
      </c>
      <c r="B990" s="49"/>
      <c r="C990" s="27"/>
      <c r="D990" s="28"/>
      <c r="E990" s="8"/>
      <c r="F990" s="51"/>
      <c r="G990" s="49"/>
      <c r="H990" s="50"/>
      <c r="I990" s="27"/>
      <c r="J990" s="28"/>
      <c r="K990" s="8"/>
      <c r="L990" s="52"/>
    </row>
    <row r="991" spans="1:13" x14ac:dyDescent="0.25">
      <c r="A991" s="231"/>
      <c r="B991" s="49"/>
      <c r="C991" s="27"/>
      <c r="D991" s="28"/>
      <c r="E991" s="8"/>
      <c r="F991" s="51"/>
      <c r="G991" s="49"/>
      <c r="H991" s="50"/>
      <c r="I991" s="27"/>
      <c r="J991" s="28"/>
      <c r="K991" s="8"/>
      <c r="L991" s="52"/>
    </row>
    <row r="992" spans="1:13" x14ac:dyDescent="0.25">
      <c r="A992" s="232"/>
      <c r="B992" s="49">
        <v>1040.8</v>
      </c>
      <c r="C992" s="27">
        <v>109.28181436371271</v>
      </c>
      <c r="D992" s="28">
        <v>44890</v>
      </c>
      <c r="E992" s="23" t="s">
        <v>739</v>
      </c>
      <c r="F992" s="51">
        <v>15.3</v>
      </c>
      <c r="G992" s="49">
        <v>1040.8</v>
      </c>
      <c r="H992" s="50">
        <v>1206.68</v>
      </c>
      <c r="I992" s="27">
        <f t="shared" ref="I992" si="180">H992/B992*100</f>
        <v>115.93774019984629</v>
      </c>
      <c r="J992" s="28">
        <v>45202</v>
      </c>
      <c r="K992" s="23" t="s">
        <v>740</v>
      </c>
      <c r="L992" s="52">
        <v>25.65</v>
      </c>
    </row>
    <row r="993" spans="1:13" x14ac:dyDescent="0.25">
      <c r="A993" s="15" t="s">
        <v>741</v>
      </c>
      <c r="B993" s="16"/>
      <c r="C993" s="17"/>
      <c r="D993" s="18"/>
      <c r="E993" s="18"/>
      <c r="F993" s="19"/>
      <c r="G993" s="16"/>
      <c r="H993" s="17"/>
      <c r="I993" s="17"/>
      <c r="J993" s="18"/>
      <c r="K993" s="18"/>
      <c r="L993" s="20"/>
    </row>
    <row r="994" spans="1:13" x14ac:dyDescent="0.25">
      <c r="A994" s="222" t="s">
        <v>742</v>
      </c>
      <c r="B994" s="41"/>
      <c r="C994" s="27"/>
      <c r="D994" s="8"/>
      <c r="E994" s="8"/>
      <c r="F994" s="43"/>
      <c r="G994" s="41"/>
      <c r="H994" s="42"/>
      <c r="I994" s="27"/>
      <c r="J994" s="8"/>
      <c r="K994" s="8"/>
      <c r="L994" s="44"/>
    </row>
    <row r="995" spans="1:13" x14ac:dyDescent="0.25">
      <c r="A995" s="222"/>
      <c r="B995" s="41"/>
      <c r="C995" s="27"/>
      <c r="D995" s="8"/>
      <c r="E995" s="8"/>
      <c r="F995" s="43"/>
      <c r="G995" s="41"/>
      <c r="H995" s="42"/>
      <c r="I995" s="27"/>
      <c r="J995" s="8"/>
      <c r="K995" s="8"/>
      <c r="L995" s="44"/>
    </row>
    <row r="996" spans="1:13" x14ac:dyDescent="0.25">
      <c r="A996" s="222"/>
      <c r="B996" s="41">
        <v>4615.5600000000004</v>
      </c>
      <c r="C996" s="42">
        <v>164.02715092931518</v>
      </c>
      <c r="D996" s="67">
        <v>44888</v>
      </c>
      <c r="E996" s="23" t="s">
        <v>743</v>
      </c>
      <c r="F996" s="43">
        <v>1177</v>
      </c>
      <c r="G996" s="41">
        <v>4615.5600000000004</v>
      </c>
      <c r="H996" s="42">
        <v>5825.76</v>
      </c>
      <c r="I996" s="42">
        <f t="shared" ref="I996" si="181">H996/B996*100</f>
        <v>126.22000363986167</v>
      </c>
      <c r="J996" s="67">
        <v>45273</v>
      </c>
      <c r="K996" s="23" t="s">
        <v>148</v>
      </c>
      <c r="L996" s="44">
        <v>1177</v>
      </c>
      <c r="M996" s="140"/>
    </row>
    <row r="997" spans="1:13" x14ac:dyDescent="0.25">
      <c r="A997" s="15" t="s">
        <v>744</v>
      </c>
      <c r="B997" s="16"/>
      <c r="C997" s="17"/>
      <c r="D997" s="18"/>
      <c r="E997" s="18"/>
      <c r="F997" s="19"/>
      <c r="G997" s="16"/>
      <c r="H997" s="17"/>
      <c r="I997" s="17"/>
      <c r="J997" s="18"/>
      <c r="K997" s="18"/>
      <c r="L997" s="20"/>
    </row>
    <row r="998" spans="1:13" x14ac:dyDescent="0.25">
      <c r="A998" s="222" t="s">
        <v>745</v>
      </c>
      <c r="B998" s="41"/>
      <c r="C998" s="42"/>
      <c r="D998" s="8"/>
      <c r="E998" s="8"/>
      <c r="F998" s="43"/>
      <c r="G998" s="41"/>
      <c r="H998" s="42"/>
      <c r="I998" s="42"/>
      <c r="J998" s="8"/>
      <c r="K998" s="8"/>
      <c r="L998" s="44"/>
    </row>
    <row r="999" spans="1:13" x14ac:dyDescent="0.25">
      <c r="A999" s="222"/>
      <c r="B999" s="41"/>
      <c r="C999" s="42"/>
      <c r="D999" s="8"/>
      <c r="E999" s="8"/>
      <c r="F999" s="43"/>
      <c r="G999" s="41"/>
      <c r="H999" s="42"/>
      <c r="I999" s="42"/>
      <c r="J999" s="8"/>
      <c r="K999" s="8"/>
      <c r="L999" s="44"/>
    </row>
    <row r="1000" spans="1:13" x14ac:dyDescent="0.25">
      <c r="A1000" s="222"/>
      <c r="B1000" s="59">
        <v>2587.8000000000002</v>
      </c>
      <c r="C1000" s="42">
        <v>106.01392871773865</v>
      </c>
      <c r="D1000" s="28">
        <v>44879</v>
      </c>
      <c r="E1000" s="8" t="s">
        <v>746</v>
      </c>
      <c r="F1000" s="61">
        <v>2165.44</v>
      </c>
      <c r="G1000" s="59">
        <v>2587.8000000000002</v>
      </c>
      <c r="H1000" s="60">
        <v>2817.8220000000001</v>
      </c>
      <c r="I1000" s="42">
        <f t="shared" ref="I1000" si="182">H1000/B1000*100</f>
        <v>108.88870855552979</v>
      </c>
      <c r="J1000" s="28">
        <v>45273</v>
      </c>
      <c r="K1000" s="8" t="s">
        <v>747</v>
      </c>
      <c r="L1000" s="62">
        <v>2088</v>
      </c>
    </row>
    <row r="1001" spans="1:13" x14ac:dyDescent="0.25">
      <c r="A1001" s="15" t="s">
        <v>748</v>
      </c>
      <c r="B1001" s="16"/>
      <c r="C1001" s="17"/>
      <c r="D1001" s="38"/>
      <c r="E1001" s="38"/>
      <c r="F1001" s="19"/>
      <c r="G1001" s="16"/>
      <c r="H1001" s="17"/>
      <c r="I1001" s="17"/>
      <c r="J1001" s="38"/>
      <c r="K1001" s="38"/>
      <c r="L1001" s="20"/>
    </row>
    <row r="1002" spans="1:13" x14ac:dyDescent="0.25">
      <c r="A1002" s="222" t="s">
        <v>749</v>
      </c>
      <c r="B1002" s="26"/>
      <c r="C1002" s="27"/>
      <c r="D1002" s="8"/>
      <c r="E1002" s="8"/>
      <c r="F1002" s="29"/>
      <c r="G1002" s="26"/>
      <c r="H1002" s="27"/>
      <c r="I1002" s="27"/>
      <c r="J1002" s="8"/>
      <c r="K1002" s="8"/>
      <c r="L1002" s="30"/>
    </row>
    <row r="1003" spans="1:13" x14ac:dyDescent="0.25">
      <c r="A1003" s="222"/>
      <c r="B1003" s="26"/>
      <c r="C1003" s="27"/>
      <c r="D1003" s="8"/>
      <c r="E1003" s="8"/>
      <c r="F1003" s="29"/>
      <c r="G1003" s="26"/>
      <c r="H1003" s="27"/>
      <c r="I1003" s="27"/>
      <c r="J1003" s="8"/>
      <c r="K1003" s="8"/>
      <c r="L1003" s="30"/>
    </row>
    <row r="1004" spans="1:13" x14ac:dyDescent="0.25">
      <c r="A1004" s="222"/>
      <c r="B1004" s="49">
        <v>4209.24</v>
      </c>
      <c r="C1004" s="27">
        <v>103.22583809500452</v>
      </c>
      <c r="D1004" s="28">
        <v>44890</v>
      </c>
      <c r="E1004" s="8" t="s">
        <v>147</v>
      </c>
      <c r="F1004" s="51">
        <v>4136.1463999999996</v>
      </c>
      <c r="G1004" s="49">
        <v>4209.24</v>
      </c>
      <c r="H1004" s="50">
        <v>4539.8399999999992</v>
      </c>
      <c r="I1004" s="27">
        <f t="shared" ref="I1004" si="183">H1004/B1004*100</f>
        <v>107.85414944265472</v>
      </c>
      <c r="J1004" s="28">
        <v>45273</v>
      </c>
      <c r="K1004" s="8" t="s">
        <v>148</v>
      </c>
      <c r="L1004" s="52">
        <v>4136.0964000000004</v>
      </c>
    </row>
    <row r="1005" spans="1:13" hidden="1" x14ac:dyDescent="0.25">
      <c r="A1005" s="81"/>
      <c r="B1005" s="49"/>
      <c r="C1005" s="27"/>
      <c r="D1005" s="8"/>
      <c r="E1005" s="8"/>
      <c r="F1005" s="51"/>
      <c r="G1005" s="49"/>
      <c r="H1005" s="50"/>
      <c r="I1005" s="27"/>
      <c r="J1005" s="8"/>
      <c r="K1005" s="8"/>
      <c r="L1005" s="52"/>
    </row>
    <row r="1006" spans="1:13" hidden="1" x14ac:dyDescent="0.25">
      <c r="A1006" s="159" t="s">
        <v>750</v>
      </c>
      <c r="B1006" s="49"/>
      <c r="C1006" s="27"/>
      <c r="D1006" s="8"/>
      <c r="E1006" s="8"/>
      <c r="F1006" s="51"/>
      <c r="G1006" s="49"/>
      <c r="H1006" s="50"/>
      <c r="I1006" s="27"/>
      <c r="J1006" s="8"/>
      <c r="K1006" s="8"/>
      <c r="L1006" s="52"/>
    </row>
    <row r="1007" spans="1:13" hidden="1" x14ac:dyDescent="0.25">
      <c r="A1007" s="48"/>
      <c r="B1007" s="188"/>
      <c r="C1007" s="27"/>
      <c r="D1007" s="189" t="s">
        <v>751</v>
      </c>
      <c r="E1007" s="190"/>
      <c r="F1007" s="191"/>
      <c r="G1007" s="188"/>
      <c r="H1007" s="192"/>
      <c r="I1007" s="27"/>
      <c r="J1007" s="189"/>
      <c r="K1007" s="190"/>
      <c r="L1007" s="193"/>
    </row>
    <row r="1008" spans="1:13" x14ac:dyDescent="0.25">
      <c r="A1008" s="194" t="s">
        <v>752</v>
      </c>
      <c r="B1008" s="195"/>
      <c r="C1008" s="40"/>
      <c r="D1008" s="18"/>
      <c r="E1008" s="18"/>
      <c r="F1008" s="196"/>
      <c r="G1008" s="195"/>
      <c r="H1008" s="197"/>
      <c r="I1008" s="40"/>
      <c r="J1008" s="18"/>
      <c r="K1008" s="18"/>
      <c r="L1008" s="198"/>
    </row>
    <row r="1009" spans="1:12" x14ac:dyDescent="0.25">
      <c r="A1009" s="228" t="s">
        <v>151</v>
      </c>
      <c r="B1009" s="199"/>
      <c r="C1009" s="50"/>
      <c r="D1009" s="8"/>
      <c r="E1009" s="8"/>
      <c r="F1009" s="200"/>
      <c r="G1009" s="199"/>
      <c r="H1009" s="201"/>
      <c r="I1009" s="50"/>
      <c r="J1009" s="8"/>
      <c r="K1009" s="8"/>
      <c r="L1009" s="202"/>
    </row>
    <row r="1010" spans="1:12" x14ac:dyDescent="0.25">
      <c r="A1010" s="229"/>
      <c r="B1010" s="199"/>
      <c r="C1010" s="50"/>
      <c r="D1010" s="8"/>
      <c r="E1010" s="8"/>
      <c r="F1010" s="200"/>
      <c r="G1010" s="199"/>
      <c r="H1010" s="201"/>
      <c r="I1010" s="50"/>
      <c r="J1010" s="8"/>
      <c r="K1010" s="8"/>
      <c r="L1010" s="202"/>
    </row>
    <row r="1011" spans="1:12" x14ac:dyDescent="0.25">
      <c r="A1011" s="230"/>
      <c r="B1011" s="59">
        <v>3992.4</v>
      </c>
      <c r="C1011" s="42">
        <v>106.66310446166176</v>
      </c>
      <c r="D1011" s="28">
        <v>44881</v>
      </c>
      <c r="E1011" s="8" t="s">
        <v>152</v>
      </c>
      <c r="F1011" s="200">
        <v>1017</v>
      </c>
      <c r="G1011" s="59">
        <v>3992.4</v>
      </c>
      <c r="H1011" s="60">
        <v>4377.6000000000004</v>
      </c>
      <c r="I1011" s="42">
        <f>H1011/B1011*100</f>
        <v>109.6483318304779</v>
      </c>
      <c r="J1011" s="28">
        <v>45266</v>
      </c>
      <c r="K1011" s="8" t="s">
        <v>153</v>
      </c>
      <c r="L1011" s="202">
        <v>889.5</v>
      </c>
    </row>
    <row r="1012" spans="1:12" x14ac:dyDescent="0.25">
      <c r="A1012" s="15" t="s">
        <v>753</v>
      </c>
      <c r="B1012" s="39"/>
      <c r="C1012" s="40"/>
      <c r="D1012" s="18"/>
      <c r="E1012" s="18"/>
      <c r="F1012" s="53"/>
      <c r="G1012" s="39"/>
      <c r="H1012" s="40"/>
      <c r="I1012" s="40"/>
      <c r="J1012" s="18"/>
      <c r="K1012" s="18"/>
      <c r="L1012" s="54"/>
    </row>
    <row r="1013" spans="1:12" x14ac:dyDescent="0.25">
      <c r="A1013" s="222" t="s">
        <v>754</v>
      </c>
      <c r="B1013" s="26"/>
      <c r="C1013" s="27"/>
      <c r="D1013" s="8"/>
      <c r="E1013" s="8"/>
      <c r="F1013" s="29"/>
      <c r="G1013" s="26"/>
      <c r="H1013" s="27"/>
      <c r="I1013" s="27"/>
      <c r="J1013" s="8"/>
      <c r="K1013" s="8"/>
      <c r="L1013" s="30"/>
    </row>
    <row r="1014" spans="1:12" x14ac:dyDescent="0.25">
      <c r="A1014" s="227"/>
      <c r="B1014" s="26"/>
      <c r="C1014" s="27"/>
      <c r="D1014" s="8"/>
      <c r="E1014" s="8"/>
      <c r="F1014" s="29"/>
      <c r="G1014" s="26"/>
      <c r="H1014" s="27"/>
      <c r="I1014" s="27"/>
      <c r="J1014" s="8"/>
      <c r="K1014" s="8"/>
      <c r="L1014" s="30"/>
    </row>
    <row r="1015" spans="1:12" x14ac:dyDescent="0.25">
      <c r="A1015" s="227"/>
      <c r="B1015" s="59">
        <v>6930</v>
      </c>
      <c r="C1015" s="42">
        <v>106.08788301859065</v>
      </c>
      <c r="D1015" s="28">
        <v>44890</v>
      </c>
      <c r="E1015" s="8" t="s">
        <v>556</v>
      </c>
      <c r="F1015" s="61">
        <v>968.6</v>
      </c>
      <c r="G1015" s="59">
        <v>6702.72</v>
      </c>
      <c r="H1015" s="60">
        <v>6702.72</v>
      </c>
      <c r="I1015" s="42">
        <f t="shared" ref="I1015:I1016" si="184">H1015/B1015*100</f>
        <v>96.720346320346323</v>
      </c>
      <c r="J1015" s="28">
        <v>45266</v>
      </c>
      <c r="K1015" s="8" t="s">
        <v>557</v>
      </c>
      <c r="L1015" s="62">
        <v>876.3</v>
      </c>
    </row>
    <row r="1016" spans="1:12" x14ac:dyDescent="0.25">
      <c r="A1016" s="15" t="s">
        <v>755</v>
      </c>
      <c r="B1016" s="16">
        <v>4674.2386739852154</v>
      </c>
      <c r="C1016" s="17">
        <v>116.76587853108207</v>
      </c>
      <c r="D1016" s="38"/>
      <c r="E1016" s="38"/>
      <c r="F1016" s="19">
        <v>19511.034333333333</v>
      </c>
      <c r="G1016" s="17">
        <f>(L1019*G1019+L1022*G1022+L1025*G1025)/L1016</f>
        <v>4150.7637726025259</v>
      </c>
      <c r="H1016" s="17">
        <f>(L1019*H1019+L1022*H1022+L1025*H1025)/L1016</f>
        <v>4182.3093681733044</v>
      </c>
      <c r="I1016" s="17">
        <f t="shared" si="184"/>
        <v>89.475734122226655</v>
      </c>
      <c r="J1016" s="38"/>
      <c r="K1016" s="38"/>
      <c r="L1016" s="20">
        <f>L1019+L1022+L1025</f>
        <v>19199.403999999999</v>
      </c>
    </row>
    <row r="1017" spans="1:12" x14ac:dyDescent="0.25">
      <c r="A1017" s="222" t="s">
        <v>756</v>
      </c>
      <c r="B1017" s="26"/>
      <c r="C1017" s="27"/>
      <c r="D1017" s="8"/>
      <c r="E1017" s="8"/>
      <c r="F1017" s="29"/>
      <c r="G1017" s="26"/>
      <c r="H1017" s="27"/>
      <c r="I1017" s="27"/>
      <c r="J1017" s="8"/>
      <c r="K1017" s="8"/>
      <c r="L1017" s="30"/>
    </row>
    <row r="1018" spans="1:12" x14ac:dyDescent="0.25">
      <c r="A1018" s="222"/>
      <c r="B1018" s="26"/>
      <c r="C1018" s="27"/>
      <c r="D1018" s="8"/>
      <c r="E1018" s="8"/>
      <c r="F1018" s="29"/>
      <c r="G1018" s="26"/>
      <c r="H1018" s="27"/>
      <c r="I1018" s="27"/>
      <c r="J1018" s="8"/>
      <c r="K1018" s="8"/>
      <c r="L1018" s="30"/>
    </row>
    <row r="1019" spans="1:12" x14ac:dyDescent="0.25">
      <c r="A1019" s="222"/>
      <c r="B1019" s="49">
        <v>2986.2</v>
      </c>
      <c r="C1019" s="27">
        <v>117.30829666876178</v>
      </c>
      <c r="D1019" s="28">
        <v>44890</v>
      </c>
      <c r="E1019" s="23" t="s">
        <v>54</v>
      </c>
      <c r="F1019" s="51">
        <v>609.5</v>
      </c>
      <c r="G1019" s="49">
        <v>2986.2</v>
      </c>
      <c r="H1019" s="50">
        <v>3277.5839999999998</v>
      </c>
      <c r="I1019" s="27">
        <f t="shared" ref="I1019" si="185">H1019/B1019*100</f>
        <v>109.75768535262208</v>
      </c>
      <c r="J1019" s="28">
        <v>45230</v>
      </c>
      <c r="K1019" s="23" t="s">
        <v>757</v>
      </c>
      <c r="L1019" s="52">
        <v>455.101</v>
      </c>
    </row>
    <row r="1020" spans="1:12" x14ac:dyDescent="0.25">
      <c r="A1020" s="222" t="s">
        <v>756</v>
      </c>
      <c r="B1020" s="49"/>
      <c r="C1020" s="27"/>
      <c r="D1020" s="8"/>
      <c r="E1020" s="23"/>
      <c r="F1020" s="51"/>
      <c r="G1020" s="49"/>
      <c r="H1020" s="50"/>
      <c r="I1020" s="27"/>
      <c r="J1020" s="8"/>
      <c r="K1020" s="23"/>
      <c r="L1020" s="52"/>
    </row>
    <row r="1021" spans="1:12" x14ac:dyDescent="0.25">
      <c r="A1021" s="222"/>
      <c r="B1021" s="49"/>
      <c r="C1021" s="27"/>
      <c r="D1021" s="8"/>
      <c r="E1021" s="23"/>
      <c r="F1021" s="51"/>
      <c r="G1021" s="49"/>
      <c r="H1021" s="50"/>
      <c r="I1021" s="27"/>
      <c r="J1021" s="8"/>
      <c r="K1021" s="23"/>
      <c r="L1021" s="52"/>
    </row>
    <row r="1022" spans="1:12" x14ac:dyDescent="0.25">
      <c r="A1022" s="222"/>
      <c r="B1022" s="49">
        <v>2624.8</v>
      </c>
      <c r="C1022" s="27">
        <v>116.44558803957234</v>
      </c>
      <c r="D1022" s="28">
        <v>44890</v>
      </c>
      <c r="E1022" s="23" t="s">
        <v>54</v>
      </c>
      <c r="F1022" s="51">
        <v>1001</v>
      </c>
      <c r="G1022" s="49">
        <v>2624.8</v>
      </c>
      <c r="H1022" s="50">
        <v>3103.5929999999998</v>
      </c>
      <c r="I1022" s="27">
        <f t="shared" ref="I1022" si="186">H1022/B1022*100</f>
        <v>118.24112313319108</v>
      </c>
      <c r="J1022" s="28">
        <v>45230</v>
      </c>
      <c r="K1022" s="23" t="s">
        <v>757</v>
      </c>
      <c r="L1022" s="52">
        <v>988</v>
      </c>
    </row>
    <row r="1023" spans="1:12" x14ac:dyDescent="0.25">
      <c r="A1023" s="222" t="s">
        <v>758</v>
      </c>
      <c r="B1023" s="26"/>
      <c r="C1023" s="27"/>
      <c r="D1023" s="8"/>
      <c r="E1023" s="8"/>
      <c r="F1023" s="29"/>
      <c r="G1023" s="26"/>
      <c r="H1023" s="27"/>
      <c r="I1023" s="27"/>
      <c r="J1023" s="8"/>
      <c r="K1023" s="8"/>
      <c r="L1023" s="30"/>
    </row>
    <row r="1024" spans="1:12" x14ac:dyDescent="0.25">
      <c r="A1024" s="222"/>
      <c r="B1024" s="26"/>
      <c r="C1024" s="27"/>
      <c r="D1024" s="8"/>
      <c r="E1024" s="8"/>
      <c r="F1024" s="29"/>
      <c r="G1024" s="26"/>
      <c r="H1024" s="27"/>
      <c r="I1024" s="27"/>
      <c r="J1024" s="8"/>
      <c r="K1024" s="8"/>
      <c r="L1024" s="30"/>
    </row>
    <row r="1025" spans="1:12" x14ac:dyDescent="0.25">
      <c r="A1025" s="222"/>
      <c r="B1025" s="26">
        <v>4846.32</v>
      </c>
      <c r="C1025" s="27">
        <v>117.30908879658408</v>
      </c>
      <c r="D1025" s="28">
        <v>44888</v>
      </c>
      <c r="E1025" s="8" t="s">
        <v>260</v>
      </c>
      <c r="F1025" s="29">
        <v>17900.534333333333</v>
      </c>
      <c r="G1025" s="26">
        <v>4265.5200000000004</v>
      </c>
      <c r="H1025" s="27">
        <v>4265.5200000000004</v>
      </c>
      <c r="I1025" s="27">
        <f t="shared" ref="I1025" si="187">H1025/B1025*100</f>
        <v>88.015648987272826</v>
      </c>
      <c r="J1025" s="28">
        <v>45280</v>
      </c>
      <c r="K1025" s="8" t="s">
        <v>261</v>
      </c>
      <c r="L1025" s="30">
        <v>17756.303</v>
      </c>
    </row>
    <row r="1026" spans="1:12" x14ac:dyDescent="0.25">
      <c r="A1026" s="15" t="s">
        <v>759</v>
      </c>
      <c r="B1026" s="39"/>
      <c r="C1026" s="40"/>
      <c r="D1026" s="18"/>
      <c r="E1026" s="18"/>
      <c r="F1026" s="53"/>
      <c r="G1026" s="39"/>
      <c r="H1026" s="40"/>
      <c r="I1026" s="40"/>
      <c r="J1026" s="18"/>
      <c r="K1026" s="18"/>
      <c r="L1026" s="54"/>
    </row>
    <row r="1027" spans="1:12" x14ac:dyDescent="0.25">
      <c r="A1027" s="222" t="s">
        <v>760</v>
      </c>
      <c r="B1027" s="26"/>
      <c r="C1027" s="27"/>
      <c r="D1027" s="8"/>
      <c r="E1027" s="8"/>
      <c r="F1027" s="29"/>
      <c r="G1027" s="26"/>
      <c r="H1027" s="27"/>
      <c r="I1027" s="27"/>
      <c r="J1027" s="8"/>
      <c r="K1027" s="8"/>
      <c r="L1027" s="30"/>
    </row>
    <row r="1028" spans="1:12" x14ac:dyDescent="0.25">
      <c r="A1028" s="227"/>
      <c r="B1028" s="26"/>
      <c r="C1028" s="27"/>
      <c r="D1028" s="8"/>
      <c r="E1028" s="8"/>
      <c r="F1028" s="29"/>
      <c r="G1028" s="26"/>
      <c r="H1028" s="27"/>
      <c r="I1028" s="27"/>
      <c r="J1028" s="8"/>
      <c r="K1028" s="8"/>
      <c r="L1028" s="30"/>
    </row>
    <row r="1029" spans="1:12" x14ac:dyDescent="0.25">
      <c r="A1029" s="227"/>
      <c r="B1029" s="59">
        <v>4354.6992</v>
      </c>
      <c r="C1029" s="42">
        <v>128.94789020165231</v>
      </c>
      <c r="D1029" s="28">
        <v>44883</v>
      </c>
      <c r="E1029" s="8" t="s">
        <v>761</v>
      </c>
      <c r="F1029" s="61">
        <v>952.80000000000007</v>
      </c>
      <c r="G1029" s="59">
        <v>4354.6992</v>
      </c>
      <c r="H1029" s="60">
        <v>4974.3815999999997</v>
      </c>
      <c r="I1029" s="42">
        <f>H1029/B1029*100</f>
        <v>114.23019987235857</v>
      </c>
      <c r="J1029" s="28">
        <v>45259</v>
      </c>
      <c r="K1029" s="8" t="s">
        <v>762</v>
      </c>
      <c r="L1029" s="62">
        <v>2202.52</v>
      </c>
    </row>
    <row r="1030" spans="1:12" x14ac:dyDescent="0.25">
      <c r="A1030" s="15" t="s">
        <v>763</v>
      </c>
      <c r="B1030" s="16">
        <v>4704.0721034909502</v>
      </c>
      <c r="C1030" s="17">
        <v>105.84971891405482</v>
      </c>
      <c r="D1030" s="38"/>
      <c r="E1030" s="38"/>
      <c r="F1030" s="19">
        <v>35430.339390878493</v>
      </c>
      <c r="G1030" s="17">
        <f>(L1033*G1033+L1036*G1036+L1039*G1039+L1042*G1042+L1045*G1045+L1048*G1048+L1051*G1051)/L1030</f>
        <v>4694.7558000637027</v>
      </c>
      <c r="H1030" s="17">
        <f>(L1033*H1033+L1036*H1036+L1039*H1039+L1042*H1042+L1045*H1045+L1048*H1048+L1051*H1051)/L1030</f>
        <v>5113.1795416283194</v>
      </c>
      <c r="I1030" s="17">
        <f t="shared" ref="I1030" si="188">H1030/B1030*100</f>
        <v>108.69687855834025</v>
      </c>
      <c r="J1030" s="38"/>
      <c r="K1030" s="38"/>
      <c r="L1030" s="20">
        <f>SUM(L1033:L1051)</f>
        <v>36623.242333732262</v>
      </c>
    </row>
    <row r="1031" spans="1:12" x14ac:dyDescent="0.25">
      <c r="A1031" s="222" t="s">
        <v>764</v>
      </c>
      <c r="B1031" s="26"/>
      <c r="C1031" s="27"/>
      <c r="D1031" s="8"/>
      <c r="E1031" s="8"/>
      <c r="F1031" s="29"/>
      <c r="G1031" s="26"/>
      <c r="H1031" s="27"/>
      <c r="I1031" s="27"/>
      <c r="J1031" s="8"/>
      <c r="K1031" s="8"/>
      <c r="L1031" s="30"/>
    </row>
    <row r="1032" spans="1:12" x14ac:dyDescent="0.25">
      <c r="A1032" s="222"/>
      <c r="B1032" s="26"/>
      <c r="C1032" s="27"/>
      <c r="D1032" s="8"/>
      <c r="E1032" s="8"/>
      <c r="F1032" s="29"/>
      <c r="G1032" s="26"/>
      <c r="H1032" s="27"/>
      <c r="I1032" s="27"/>
      <c r="J1032" s="8"/>
      <c r="K1032" s="8"/>
      <c r="L1032" s="30"/>
    </row>
    <row r="1033" spans="1:12" x14ac:dyDescent="0.25">
      <c r="A1033" s="222"/>
      <c r="B1033" s="26">
        <v>4150.8</v>
      </c>
      <c r="C1033" s="27">
        <v>109.03073286052009</v>
      </c>
      <c r="D1033" s="28">
        <v>44883</v>
      </c>
      <c r="E1033" s="8" t="s">
        <v>765</v>
      </c>
      <c r="F1033" s="29">
        <v>5921.8990000000003</v>
      </c>
      <c r="G1033" s="26">
        <v>4150.8</v>
      </c>
      <c r="H1033" s="27">
        <v>5056.5</v>
      </c>
      <c r="I1033" s="27">
        <f t="shared" ref="I1033" si="189">H1033/B1033*100</f>
        <v>121.81989014165944</v>
      </c>
      <c r="J1033" s="28">
        <v>45238</v>
      </c>
      <c r="K1033" s="8" t="s">
        <v>766</v>
      </c>
      <c r="L1033" s="30">
        <v>6140.9988000000003</v>
      </c>
    </row>
    <row r="1034" spans="1:12" x14ac:dyDescent="0.25">
      <c r="A1034" s="222" t="s">
        <v>767</v>
      </c>
      <c r="B1034" s="26"/>
      <c r="C1034" s="27"/>
      <c r="D1034" s="8"/>
      <c r="E1034" s="8"/>
      <c r="F1034" s="29"/>
      <c r="G1034" s="26"/>
      <c r="H1034" s="27"/>
      <c r="I1034" s="27"/>
      <c r="J1034" s="8"/>
      <c r="K1034" s="8"/>
      <c r="L1034" s="30"/>
    </row>
    <row r="1035" spans="1:12" x14ac:dyDescent="0.25">
      <c r="A1035" s="222"/>
      <c r="B1035" s="26"/>
      <c r="C1035" s="27"/>
      <c r="D1035" s="8"/>
      <c r="E1035" s="8"/>
      <c r="F1035" s="29"/>
      <c r="G1035" s="26"/>
      <c r="H1035" s="27"/>
      <c r="I1035" s="27"/>
      <c r="J1035" s="8"/>
      <c r="K1035" s="8"/>
      <c r="L1035" s="30"/>
    </row>
    <row r="1036" spans="1:12" x14ac:dyDescent="0.25">
      <c r="A1036" s="222"/>
      <c r="B1036" s="26">
        <v>3224.28</v>
      </c>
      <c r="C1036" s="27">
        <v>109.7545034925044</v>
      </c>
      <c r="D1036" s="28">
        <v>44890</v>
      </c>
      <c r="E1036" s="8" t="s">
        <v>768</v>
      </c>
      <c r="F1036" s="29">
        <v>1530.12</v>
      </c>
      <c r="G1036" s="26">
        <f>2686.9*1.2</f>
        <v>3224.28</v>
      </c>
      <c r="H1036" s="27">
        <f>2963*1.2</f>
        <v>3555.6</v>
      </c>
      <c r="I1036" s="27">
        <f t="shared" ref="I1036" si="190">H1036/B1036*100</f>
        <v>110.27578250027912</v>
      </c>
      <c r="J1036" s="28">
        <v>45202</v>
      </c>
      <c r="K1036" s="89" t="s">
        <v>769</v>
      </c>
      <c r="L1036" s="30">
        <v>1530.12</v>
      </c>
    </row>
    <row r="1037" spans="1:12" x14ac:dyDescent="0.25">
      <c r="A1037" s="222" t="s">
        <v>770</v>
      </c>
      <c r="B1037" s="26"/>
      <c r="C1037" s="27"/>
      <c r="D1037" s="8"/>
      <c r="E1037" s="8"/>
      <c r="F1037" s="29"/>
      <c r="G1037" s="26"/>
      <c r="H1037" s="27"/>
      <c r="I1037" s="27"/>
      <c r="J1037" s="8"/>
      <c r="K1037" s="8"/>
      <c r="L1037" s="30"/>
    </row>
    <row r="1038" spans="1:12" x14ac:dyDescent="0.25">
      <c r="A1038" s="222"/>
      <c r="B1038" s="26"/>
      <c r="C1038" s="27"/>
      <c r="D1038" s="8"/>
      <c r="E1038" s="8"/>
      <c r="F1038" s="29"/>
      <c r="G1038" s="26"/>
      <c r="H1038" s="27"/>
      <c r="I1038" s="27"/>
      <c r="J1038" s="8"/>
      <c r="K1038" s="8"/>
      <c r="L1038" s="30"/>
    </row>
    <row r="1039" spans="1:12" x14ac:dyDescent="0.25">
      <c r="A1039" s="222"/>
      <c r="B1039" s="26">
        <v>3020.7</v>
      </c>
      <c r="C1039" s="27">
        <v>106.5352331240742</v>
      </c>
      <c r="D1039" s="28">
        <v>44890</v>
      </c>
      <c r="E1039" s="8" t="s">
        <v>771</v>
      </c>
      <c r="F1039" s="29">
        <v>1116.3200000000002</v>
      </c>
      <c r="G1039" s="26">
        <v>3020.7</v>
      </c>
      <c r="H1039" s="27">
        <v>3193.6</v>
      </c>
      <c r="I1039" s="27">
        <f t="shared" ref="I1039" si="191">H1039/B1039*100</f>
        <v>105.72383884530076</v>
      </c>
      <c r="J1039" s="28">
        <v>45202</v>
      </c>
      <c r="K1039" s="8" t="s">
        <v>772</v>
      </c>
      <c r="L1039" s="30">
        <v>1231.94</v>
      </c>
    </row>
    <row r="1040" spans="1:12" x14ac:dyDescent="0.25">
      <c r="A1040" s="222" t="s">
        <v>773</v>
      </c>
      <c r="B1040" s="26"/>
      <c r="C1040" s="27"/>
      <c r="D1040" s="8"/>
      <c r="E1040" s="8"/>
      <c r="F1040" s="29"/>
      <c r="G1040" s="26"/>
      <c r="H1040" s="27"/>
      <c r="I1040" s="27"/>
      <c r="J1040" s="8"/>
      <c r="K1040" s="8"/>
      <c r="L1040" s="30"/>
    </row>
    <row r="1041" spans="1:12" x14ac:dyDescent="0.25">
      <c r="A1041" s="222"/>
      <c r="B1041" s="26"/>
      <c r="C1041" s="27"/>
      <c r="D1041" s="28"/>
      <c r="E1041" s="8"/>
      <c r="F1041" s="29"/>
      <c r="G1041" s="26"/>
      <c r="H1041" s="27"/>
      <c r="I1041" s="27"/>
      <c r="J1041" s="28"/>
      <c r="K1041" s="8"/>
      <c r="L1041" s="30"/>
    </row>
    <row r="1042" spans="1:12" x14ac:dyDescent="0.25">
      <c r="A1042" s="222"/>
      <c r="B1042" s="26">
        <v>6160</v>
      </c>
      <c r="C1042" s="27">
        <v>106.61312933764864</v>
      </c>
      <c r="D1042" s="28">
        <v>44883</v>
      </c>
      <c r="E1042" s="8" t="s">
        <v>765</v>
      </c>
      <c r="F1042" s="29">
        <v>444.5</v>
      </c>
      <c r="G1042" s="26">
        <v>5484.7</v>
      </c>
      <c r="H1042" s="27">
        <v>5484.7</v>
      </c>
      <c r="I1042" s="27">
        <f t="shared" ref="I1042" si="192">H1042/B1042*100</f>
        <v>89.037337662337663</v>
      </c>
      <c r="J1042" s="28">
        <v>45238</v>
      </c>
      <c r="K1042" s="8" t="s">
        <v>774</v>
      </c>
      <c r="L1042" s="30">
        <v>454.79999999999995</v>
      </c>
    </row>
    <row r="1043" spans="1:12" x14ac:dyDescent="0.25">
      <c r="A1043" s="222" t="s">
        <v>775</v>
      </c>
      <c r="B1043" s="26"/>
      <c r="C1043" s="27"/>
      <c r="D1043" s="28"/>
      <c r="E1043" s="8"/>
      <c r="F1043" s="29"/>
      <c r="G1043" s="26"/>
      <c r="H1043" s="27"/>
      <c r="I1043" s="27"/>
      <c r="J1043" s="28"/>
      <c r="K1043" s="8"/>
      <c r="L1043" s="30"/>
    </row>
    <row r="1044" spans="1:12" x14ac:dyDescent="0.25">
      <c r="A1044" s="222"/>
      <c r="B1044" s="26"/>
      <c r="C1044" s="27"/>
      <c r="D1044" s="28"/>
      <c r="E1044" s="8"/>
      <c r="F1044" s="29"/>
      <c r="G1044" s="26"/>
      <c r="H1044" s="27"/>
      <c r="I1044" s="27"/>
      <c r="J1044" s="28"/>
      <c r="K1044" s="8"/>
      <c r="L1044" s="30"/>
    </row>
    <row r="1045" spans="1:12" x14ac:dyDescent="0.25">
      <c r="A1045" s="222"/>
      <c r="B1045" s="26">
        <v>4033</v>
      </c>
      <c r="C1045" s="27">
        <v>104.82403701200811</v>
      </c>
      <c r="D1045" s="28">
        <v>44883</v>
      </c>
      <c r="E1045" s="8" t="s">
        <v>765</v>
      </c>
      <c r="F1045" s="29">
        <v>274.93</v>
      </c>
      <c r="G1045" s="26">
        <v>4033</v>
      </c>
      <c r="H1045" s="27">
        <v>4380.2</v>
      </c>
      <c r="I1045" s="27">
        <f t="shared" ref="I1045" si="193">H1045/B1045*100</f>
        <v>108.6089759484255</v>
      </c>
      <c r="J1045" s="28">
        <v>45238</v>
      </c>
      <c r="K1045" s="8" t="s">
        <v>774</v>
      </c>
      <c r="L1045" s="30">
        <v>258</v>
      </c>
    </row>
    <row r="1046" spans="1:12" x14ac:dyDescent="0.25">
      <c r="A1046" s="222" t="s">
        <v>166</v>
      </c>
      <c r="B1046" s="26"/>
      <c r="C1046" s="27"/>
      <c r="D1046" s="8"/>
      <c r="E1046" s="8"/>
      <c r="F1046" s="29"/>
      <c r="G1046" s="26"/>
      <c r="H1046" s="27"/>
      <c r="I1046" s="27"/>
      <c r="J1046" s="8"/>
      <c r="K1046" s="8"/>
      <c r="L1046" s="30"/>
    </row>
    <row r="1047" spans="1:12" x14ac:dyDescent="0.25">
      <c r="A1047" s="222"/>
      <c r="B1047" s="203"/>
      <c r="C1047" s="27"/>
      <c r="D1047" s="8"/>
      <c r="E1047" s="8"/>
      <c r="F1047" s="29"/>
      <c r="G1047" s="26"/>
      <c r="H1047" s="27"/>
      <c r="I1047" s="27"/>
      <c r="J1047" s="8"/>
      <c r="K1047" s="8"/>
      <c r="L1047" s="30"/>
    </row>
    <row r="1048" spans="1:12" x14ac:dyDescent="0.25">
      <c r="A1048" s="222"/>
      <c r="B1048" s="204">
        <v>5083.8</v>
      </c>
      <c r="C1048" s="205">
        <v>105.03805816576997</v>
      </c>
      <c r="D1048" s="28">
        <v>44883</v>
      </c>
      <c r="E1048" s="8" t="s">
        <v>167</v>
      </c>
      <c r="F1048" s="29">
        <v>16146.399390878492</v>
      </c>
      <c r="G1048" s="26">
        <v>5083.8</v>
      </c>
      <c r="H1048" s="204">
        <v>5452.97</v>
      </c>
      <c r="I1048" s="27">
        <f t="shared" ref="I1048" si="194">H1048/B1048*100</f>
        <v>107.2616940084189</v>
      </c>
      <c r="J1048" s="28">
        <v>45238</v>
      </c>
      <c r="K1048" s="8" t="s">
        <v>168</v>
      </c>
      <c r="L1048" s="30">
        <v>16765.623533732258</v>
      </c>
    </row>
    <row r="1049" spans="1:12" x14ac:dyDescent="0.25">
      <c r="A1049" s="223" t="s">
        <v>776</v>
      </c>
      <c r="B1049" s="162"/>
      <c r="C1049" s="27"/>
      <c r="D1049" s="8"/>
      <c r="E1049" s="8"/>
      <c r="F1049" s="29"/>
      <c r="G1049" s="26"/>
      <c r="H1049" s="27"/>
      <c r="I1049" s="27"/>
      <c r="J1049" s="8"/>
      <c r="K1049" s="8"/>
      <c r="L1049" s="30"/>
    </row>
    <row r="1050" spans="1:12" x14ac:dyDescent="0.25">
      <c r="A1050" s="224"/>
      <c r="B1050" s="26"/>
      <c r="C1050" s="27"/>
      <c r="D1050" s="8"/>
      <c r="E1050" s="8"/>
      <c r="F1050" s="29"/>
      <c r="G1050" s="26"/>
      <c r="H1050" s="27"/>
      <c r="I1050" s="27"/>
      <c r="J1050" s="8"/>
      <c r="K1050" s="8"/>
      <c r="L1050" s="30"/>
    </row>
    <row r="1051" spans="1:12" x14ac:dyDescent="0.25">
      <c r="A1051" s="225"/>
      <c r="B1051" s="26">
        <v>4786.7</v>
      </c>
      <c r="C1051" s="27">
        <v>105.14211659271623</v>
      </c>
      <c r="D1051" s="28">
        <v>44883</v>
      </c>
      <c r="E1051" s="8" t="s">
        <v>765</v>
      </c>
      <c r="F1051" s="29">
        <v>9996.1710000000003</v>
      </c>
      <c r="G1051" s="26">
        <v>4786.7</v>
      </c>
      <c r="H1051" s="27">
        <v>5056.5</v>
      </c>
      <c r="I1051" s="27">
        <f t="shared" ref="I1051" si="195">H1051/B1051*100</f>
        <v>105.63645099964485</v>
      </c>
      <c r="J1051" s="28">
        <v>45238</v>
      </c>
      <c r="K1051" s="8" t="s">
        <v>766</v>
      </c>
      <c r="L1051" s="30">
        <f>17030.2688-L1033-L1055</f>
        <v>10241.76</v>
      </c>
    </row>
    <row r="1052" spans="1:12" x14ac:dyDescent="0.25">
      <c r="A1052" s="15" t="s">
        <v>777</v>
      </c>
      <c r="B1052" s="195">
        <v>4021.6493123441751</v>
      </c>
      <c r="C1052" s="17">
        <v>105.48885562765899</v>
      </c>
      <c r="D1052" s="38"/>
      <c r="E1052" s="38"/>
      <c r="F1052" s="196">
        <v>999.11899999999991</v>
      </c>
      <c r="G1052" s="197">
        <f>(L1055*G1055+L1058*G1058)/L1052</f>
        <v>4123.3459221152898</v>
      </c>
      <c r="H1052" s="197">
        <f>(L1055*H1055+L1058*H1058)/L1052</f>
        <v>4428.9297282863399</v>
      </c>
      <c r="I1052" s="17">
        <f t="shared" ref="I1052" si="196">H1052/C1052*100</f>
        <v>4198.4811589188221</v>
      </c>
      <c r="J1052" s="38"/>
      <c r="K1052" s="38"/>
      <c r="L1052" s="198">
        <f>L1055+L1058</f>
        <v>917.50999999999988</v>
      </c>
    </row>
    <row r="1053" spans="1:12" x14ac:dyDescent="0.25">
      <c r="A1053" s="222" t="s">
        <v>778</v>
      </c>
      <c r="B1053" s="22"/>
      <c r="C1053" s="27"/>
      <c r="D1053" s="8"/>
      <c r="E1053" s="8"/>
      <c r="F1053" s="24"/>
      <c r="G1053" s="22"/>
      <c r="H1053" s="23"/>
      <c r="I1053" s="27"/>
      <c r="J1053" s="8"/>
      <c r="K1053" s="8"/>
      <c r="L1053" s="25"/>
    </row>
    <row r="1054" spans="1:12" x14ac:dyDescent="0.25">
      <c r="A1054" s="222"/>
      <c r="B1054" s="206"/>
      <c r="C1054" s="27"/>
      <c r="D1054" s="8"/>
      <c r="E1054" s="8"/>
      <c r="F1054" s="207"/>
      <c r="G1054" s="206"/>
      <c r="H1054" s="208"/>
      <c r="I1054" s="27"/>
      <c r="J1054" s="8"/>
      <c r="K1054" s="8"/>
      <c r="L1054" s="209"/>
    </row>
    <row r="1055" spans="1:12" x14ac:dyDescent="0.25">
      <c r="A1055" s="222"/>
      <c r="B1055" s="206">
        <v>4786.7</v>
      </c>
      <c r="C1055" s="27">
        <v>105.14211659271623</v>
      </c>
      <c r="D1055" s="28">
        <v>44883</v>
      </c>
      <c r="E1055" s="8" t="s">
        <v>765</v>
      </c>
      <c r="F1055" s="207">
        <v>660.029</v>
      </c>
      <c r="G1055" s="206">
        <v>4786.7</v>
      </c>
      <c r="H1055" s="208">
        <v>5056.5</v>
      </c>
      <c r="I1055" s="27">
        <f t="shared" ref="I1055" si="197">H1055/B1055*100</f>
        <v>105.63645099964485</v>
      </c>
      <c r="J1055" s="28">
        <v>45238</v>
      </c>
      <c r="K1055" s="8" t="s">
        <v>766</v>
      </c>
      <c r="L1055" s="209">
        <v>647.50999999999988</v>
      </c>
    </row>
    <row r="1056" spans="1:12" x14ac:dyDescent="0.25">
      <c r="A1056" s="222" t="s">
        <v>779</v>
      </c>
      <c r="B1056" s="206"/>
      <c r="C1056" s="27"/>
      <c r="D1056" s="8"/>
      <c r="E1056" s="8"/>
      <c r="F1056" s="207"/>
      <c r="G1056" s="206"/>
      <c r="H1056" s="208"/>
      <c r="I1056" s="27"/>
      <c r="J1056" s="8"/>
      <c r="K1056" s="8"/>
      <c r="L1056" s="209"/>
    </row>
    <row r="1057" spans="1:12" x14ac:dyDescent="0.25">
      <c r="A1057" s="222"/>
      <c r="B1057" s="206"/>
      <c r="C1057" s="27"/>
      <c r="D1057" s="8"/>
      <c r="E1057" s="8"/>
      <c r="F1057" s="207"/>
      <c r="G1057" s="206"/>
      <c r="H1057" s="208"/>
      <c r="I1057" s="27"/>
      <c r="J1057" s="8"/>
      <c r="K1057" s="8"/>
      <c r="L1057" s="209"/>
    </row>
    <row r="1058" spans="1:12" x14ac:dyDescent="0.25">
      <c r="A1058" s="222"/>
      <c r="B1058" s="206">
        <v>2532.5</v>
      </c>
      <c r="C1058" s="27">
        <v>106.78444931691686</v>
      </c>
      <c r="D1058" s="28">
        <v>44890</v>
      </c>
      <c r="E1058" s="8" t="s">
        <v>780</v>
      </c>
      <c r="F1058" s="207">
        <v>339.09</v>
      </c>
      <c r="G1058" s="206">
        <v>2532.5</v>
      </c>
      <c r="H1058" s="208">
        <v>2923.9</v>
      </c>
      <c r="I1058" s="27">
        <f t="shared" ref="I1058:I1059" si="198">H1058/B1058*100</f>
        <v>115.45508390918064</v>
      </c>
      <c r="J1058" s="28">
        <v>45202</v>
      </c>
      <c r="K1058" s="8" t="s">
        <v>781</v>
      </c>
      <c r="L1058" s="209">
        <v>270</v>
      </c>
    </row>
    <row r="1059" spans="1:12" x14ac:dyDescent="0.25">
      <c r="A1059" s="15" t="s">
        <v>782</v>
      </c>
      <c r="B1059" s="210">
        <v>4821.1000000000004</v>
      </c>
      <c r="C1059" s="17">
        <v>107.79911902153255</v>
      </c>
      <c r="D1059" s="18"/>
      <c r="E1059" s="18"/>
      <c r="F1059" s="211">
        <v>972</v>
      </c>
      <c r="G1059" s="212">
        <f>G1062</f>
        <v>4821.1000000000004</v>
      </c>
      <c r="H1059" s="212">
        <f>H1062</f>
        <v>5136.3999999999996</v>
      </c>
      <c r="I1059" s="17">
        <f t="shared" si="198"/>
        <v>106.54000124452925</v>
      </c>
      <c r="J1059" s="18"/>
      <c r="K1059" s="18"/>
      <c r="L1059" s="213">
        <f>L1062</f>
        <v>794.19999999999993</v>
      </c>
    </row>
    <row r="1060" spans="1:12" x14ac:dyDescent="0.25">
      <c r="A1060" s="222" t="s">
        <v>778</v>
      </c>
      <c r="B1060" s="206"/>
      <c r="C1060" s="27"/>
      <c r="D1060" s="8"/>
      <c r="E1060" s="8"/>
      <c r="F1060" s="207"/>
      <c r="G1060" s="206"/>
      <c r="H1060" s="208"/>
      <c r="I1060" s="27"/>
      <c r="J1060" s="8"/>
      <c r="K1060" s="8"/>
      <c r="L1060" s="209"/>
    </row>
    <row r="1061" spans="1:12" x14ac:dyDescent="0.25">
      <c r="A1061" s="222"/>
      <c r="B1061" s="206"/>
      <c r="C1061" s="27"/>
      <c r="D1061" s="28"/>
      <c r="E1061" s="8"/>
      <c r="F1061" s="207"/>
      <c r="G1061" s="206"/>
      <c r="H1061" s="208"/>
      <c r="I1061" s="27"/>
      <c r="J1061" s="28"/>
      <c r="K1061" s="8"/>
      <c r="L1061" s="209"/>
    </row>
    <row r="1062" spans="1:12" ht="16.5" thickBot="1" x14ac:dyDescent="0.3">
      <c r="A1062" s="226"/>
      <c r="B1062" s="214">
        <v>4821.1000000000004</v>
      </c>
      <c r="C1062" s="215">
        <v>107.79911902153255</v>
      </c>
      <c r="D1062" s="216">
        <v>44883</v>
      </c>
      <c r="E1062" s="217" t="s">
        <v>765</v>
      </c>
      <c r="F1062" s="218">
        <v>972</v>
      </c>
      <c r="G1062" s="214">
        <v>4821.1000000000004</v>
      </c>
      <c r="H1062" s="219">
        <v>5136.3999999999996</v>
      </c>
      <c r="I1062" s="215">
        <f>H1062/B1062*100</f>
        <v>106.54000124452925</v>
      </c>
      <c r="J1062" s="216">
        <v>45238</v>
      </c>
      <c r="K1062" s="217" t="s">
        <v>774</v>
      </c>
      <c r="L1062" s="220">
        <v>794.19999999999993</v>
      </c>
    </row>
    <row r="1063" spans="1:12" x14ac:dyDescent="0.25">
      <c r="A1063" s="2"/>
    </row>
    <row r="1064" spans="1:12" ht="33" customHeight="1" x14ac:dyDescent="0.25">
      <c r="A1064" s="2"/>
      <c r="F1064" s="171"/>
      <c r="G1064" s="171"/>
      <c r="L1064" s="171"/>
    </row>
  </sheetData>
  <mergeCells count="291">
    <mergeCell ref="A611:A613"/>
    <mergeCell ref="J3:K3"/>
    <mergeCell ref="L3:L4"/>
    <mergeCell ref="A7:A9"/>
    <mergeCell ref="A15:A17"/>
    <mergeCell ref="A19:A21"/>
    <mergeCell ref="A22:A24"/>
    <mergeCell ref="A71:A73"/>
    <mergeCell ref="A95:A97"/>
    <mergeCell ref="A99:A101"/>
    <mergeCell ref="A102:A104"/>
    <mergeCell ref="A105:A107"/>
    <mergeCell ref="A108:A110"/>
    <mergeCell ref="A111:A113"/>
    <mergeCell ref="A74:A76"/>
    <mergeCell ref="A78:A80"/>
    <mergeCell ref="A81:A83"/>
    <mergeCell ref="A85:A87"/>
    <mergeCell ref="G1:H1"/>
    <mergeCell ref="A2:A4"/>
    <mergeCell ref="B2:F2"/>
    <mergeCell ref="G2:L2"/>
    <mergeCell ref="A54:A56"/>
    <mergeCell ref="A58:A60"/>
    <mergeCell ref="A62:A64"/>
    <mergeCell ref="A65:A67"/>
    <mergeCell ref="A68:A70"/>
    <mergeCell ref="A29:A31"/>
    <mergeCell ref="A32:A34"/>
    <mergeCell ref="A36:A38"/>
    <mergeCell ref="A40:A42"/>
    <mergeCell ref="A44:A46"/>
    <mergeCell ref="A50:A52"/>
    <mergeCell ref="B3:B4"/>
    <mergeCell ref="D3:E3"/>
    <mergeCell ref="F3:F4"/>
    <mergeCell ref="G3:H3"/>
    <mergeCell ref="A88:A90"/>
    <mergeCell ref="A91:A93"/>
    <mergeCell ref="A136:A138"/>
    <mergeCell ref="A139:A141"/>
    <mergeCell ref="A143:A145"/>
    <mergeCell ref="A147:A149"/>
    <mergeCell ref="A151:A153"/>
    <mergeCell ref="A155:A157"/>
    <mergeCell ref="A114:A116"/>
    <mergeCell ref="A118:A120"/>
    <mergeCell ref="A121:A123"/>
    <mergeCell ref="A124:A126"/>
    <mergeCell ref="A128:A130"/>
    <mergeCell ref="A132:A134"/>
    <mergeCell ref="A182:A184"/>
    <mergeCell ref="A185:A187"/>
    <mergeCell ref="A188:A190"/>
    <mergeCell ref="A191:A193"/>
    <mergeCell ref="A195:A197"/>
    <mergeCell ref="A199:A201"/>
    <mergeCell ref="A162:A164"/>
    <mergeCell ref="A166:A168"/>
    <mergeCell ref="A170:A172"/>
    <mergeCell ref="A173:A175"/>
    <mergeCell ref="A176:A178"/>
    <mergeCell ref="A179:A181"/>
    <mergeCell ref="A226:A228"/>
    <mergeCell ref="A229:A231"/>
    <mergeCell ref="A232:A234"/>
    <mergeCell ref="A235:A237"/>
    <mergeCell ref="A238:A240"/>
    <mergeCell ref="A241:A243"/>
    <mergeCell ref="A202:A204"/>
    <mergeCell ref="A205:A207"/>
    <mergeCell ref="A209:A211"/>
    <mergeCell ref="A213:A215"/>
    <mergeCell ref="A216:A218"/>
    <mergeCell ref="A222:A224"/>
    <mergeCell ref="A266:A268"/>
    <mergeCell ref="A272:A274"/>
    <mergeCell ref="A275:A277"/>
    <mergeCell ref="A278:A280"/>
    <mergeCell ref="A281:A283"/>
    <mergeCell ref="A284:A286"/>
    <mergeCell ref="A244:A246"/>
    <mergeCell ref="A247:A249"/>
    <mergeCell ref="A250:A252"/>
    <mergeCell ref="A253:A259"/>
    <mergeCell ref="A260:A262"/>
    <mergeCell ref="A263:A265"/>
    <mergeCell ref="A305:A307"/>
    <mergeCell ref="A308:A313"/>
    <mergeCell ref="A315:A317"/>
    <mergeCell ref="A322:A324"/>
    <mergeCell ref="A326:A328"/>
    <mergeCell ref="A330:A332"/>
    <mergeCell ref="A287:A289"/>
    <mergeCell ref="A290:A292"/>
    <mergeCell ref="A293:A295"/>
    <mergeCell ref="A296:A298"/>
    <mergeCell ref="A299:A301"/>
    <mergeCell ref="A302:A304"/>
    <mergeCell ref="A358:A360"/>
    <mergeCell ref="A362:A364"/>
    <mergeCell ref="A365:A367"/>
    <mergeCell ref="A371:A373"/>
    <mergeCell ref="A374:A376"/>
    <mergeCell ref="A380:A382"/>
    <mergeCell ref="A333:A335"/>
    <mergeCell ref="A336:A338"/>
    <mergeCell ref="A343:A345"/>
    <mergeCell ref="A346:A348"/>
    <mergeCell ref="A350:A352"/>
    <mergeCell ref="A354:A356"/>
    <mergeCell ref="A404:A405"/>
    <mergeCell ref="A407:A409"/>
    <mergeCell ref="A411:A413"/>
    <mergeCell ref="A415:A417"/>
    <mergeCell ref="A419:A421"/>
    <mergeCell ref="A423:A425"/>
    <mergeCell ref="A383:A385"/>
    <mergeCell ref="A386:A388"/>
    <mergeCell ref="A389:A391"/>
    <mergeCell ref="A395:A397"/>
    <mergeCell ref="A398:A400"/>
    <mergeCell ref="A401:A403"/>
    <mergeCell ref="A455:A457"/>
    <mergeCell ref="A459:A461"/>
    <mergeCell ref="A463:A465"/>
    <mergeCell ref="A467:A469"/>
    <mergeCell ref="A471:A473"/>
    <mergeCell ref="A475:A477"/>
    <mergeCell ref="A431:A433"/>
    <mergeCell ref="A435:A437"/>
    <mergeCell ref="A439:A441"/>
    <mergeCell ref="A443:A445"/>
    <mergeCell ref="A447:A449"/>
    <mergeCell ref="A451:A453"/>
    <mergeCell ref="A500:A502"/>
    <mergeCell ref="A504:A506"/>
    <mergeCell ref="A507:A509"/>
    <mergeCell ref="A511:A513"/>
    <mergeCell ref="A514:A516"/>
    <mergeCell ref="A518:A520"/>
    <mergeCell ref="A478:A480"/>
    <mergeCell ref="A482:A484"/>
    <mergeCell ref="A486:A487"/>
    <mergeCell ref="A490:A492"/>
    <mergeCell ref="A493:A495"/>
    <mergeCell ref="A497:A499"/>
    <mergeCell ref="A542:A544"/>
    <mergeCell ref="A549:A551"/>
    <mergeCell ref="A553:A555"/>
    <mergeCell ref="A557:A559"/>
    <mergeCell ref="A560:A562"/>
    <mergeCell ref="A563:A565"/>
    <mergeCell ref="A521:A523"/>
    <mergeCell ref="A525:A527"/>
    <mergeCell ref="A528:A530"/>
    <mergeCell ref="A531:A533"/>
    <mergeCell ref="A534:A536"/>
    <mergeCell ref="A538:A540"/>
    <mergeCell ref="A590:A592"/>
    <mergeCell ref="A594:A596"/>
    <mergeCell ref="A597:A599"/>
    <mergeCell ref="A600:A602"/>
    <mergeCell ref="A604:A606"/>
    <mergeCell ref="A608:A610"/>
    <mergeCell ref="A567:A569"/>
    <mergeCell ref="A571:A573"/>
    <mergeCell ref="A575:A577"/>
    <mergeCell ref="A579:A581"/>
    <mergeCell ref="A582:A584"/>
    <mergeCell ref="A586:A588"/>
    <mergeCell ref="A636:A638"/>
    <mergeCell ref="A640:A642"/>
    <mergeCell ref="A644:A646"/>
    <mergeCell ref="A648:A650"/>
    <mergeCell ref="A652:A654"/>
    <mergeCell ref="A655:A656"/>
    <mergeCell ref="A614:A616"/>
    <mergeCell ref="A617:A619"/>
    <mergeCell ref="A620:A622"/>
    <mergeCell ref="A625:A627"/>
    <mergeCell ref="A629:A631"/>
    <mergeCell ref="A633:A635"/>
    <mergeCell ref="A682:A684"/>
    <mergeCell ref="A686:A688"/>
    <mergeCell ref="A690:A692"/>
    <mergeCell ref="A694:A696"/>
    <mergeCell ref="A697:A699"/>
    <mergeCell ref="A701:A703"/>
    <mergeCell ref="A659:A661"/>
    <mergeCell ref="A663:A665"/>
    <mergeCell ref="A666:A668"/>
    <mergeCell ref="A671:A673"/>
    <mergeCell ref="A675:A677"/>
    <mergeCell ref="A679:A681"/>
    <mergeCell ref="A727:A729"/>
    <mergeCell ref="A730:A732"/>
    <mergeCell ref="A733:A735"/>
    <mergeCell ref="A747:A749"/>
    <mergeCell ref="A750:A752"/>
    <mergeCell ref="A754:A756"/>
    <mergeCell ref="A705:A707"/>
    <mergeCell ref="A708:A710"/>
    <mergeCell ref="A712:A714"/>
    <mergeCell ref="A715:A717"/>
    <mergeCell ref="A718:A720"/>
    <mergeCell ref="A721:A723"/>
    <mergeCell ref="A781:A783"/>
    <mergeCell ref="A788:A790"/>
    <mergeCell ref="A791:A793"/>
    <mergeCell ref="A794:A796"/>
    <mergeCell ref="A797:A799"/>
    <mergeCell ref="A800:A802"/>
    <mergeCell ref="A757:A759"/>
    <mergeCell ref="A760:A762"/>
    <mergeCell ref="A764:A766"/>
    <mergeCell ref="A768:A770"/>
    <mergeCell ref="A771:A773"/>
    <mergeCell ref="A777:A779"/>
    <mergeCell ref="A824:A826"/>
    <mergeCell ref="A828:A830"/>
    <mergeCell ref="A831:A833"/>
    <mergeCell ref="A836:A838"/>
    <mergeCell ref="A839:A841"/>
    <mergeCell ref="A842:A844"/>
    <mergeCell ref="A803:A805"/>
    <mergeCell ref="A806:A808"/>
    <mergeCell ref="A809:A811"/>
    <mergeCell ref="A813:A815"/>
    <mergeCell ref="A816:A818"/>
    <mergeCell ref="A820:A822"/>
    <mergeCell ref="A868:A870"/>
    <mergeCell ref="A872:A874"/>
    <mergeCell ref="A876:A878"/>
    <mergeCell ref="A879:A881"/>
    <mergeCell ref="A882:A884"/>
    <mergeCell ref="A885:A887"/>
    <mergeCell ref="A846:A848"/>
    <mergeCell ref="A849:A851"/>
    <mergeCell ref="A853:A855"/>
    <mergeCell ref="A857:A859"/>
    <mergeCell ref="A861:A863"/>
    <mergeCell ref="A865:A867"/>
    <mergeCell ref="A907:A909"/>
    <mergeCell ref="A911:A913"/>
    <mergeCell ref="A915:A917"/>
    <mergeCell ref="A919:A921"/>
    <mergeCell ref="A923:A925"/>
    <mergeCell ref="A927:A929"/>
    <mergeCell ref="A888:A890"/>
    <mergeCell ref="A891:A893"/>
    <mergeCell ref="A894:A896"/>
    <mergeCell ref="A897:A899"/>
    <mergeCell ref="A900:A902"/>
    <mergeCell ref="A903:A905"/>
    <mergeCell ref="A955:A957"/>
    <mergeCell ref="A959:A961"/>
    <mergeCell ref="A963:A965"/>
    <mergeCell ref="A967:A969"/>
    <mergeCell ref="A971:A973"/>
    <mergeCell ref="A974:A976"/>
    <mergeCell ref="A932:A934"/>
    <mergeCell ref="A936:A938"/>
    <mergeCell ref="A939:A941"/>
    <mergeCell ref="A944:A946"/>
    <mergeCell ref="A947:A949"/>
    <mergeCell ref="A951:A953"/>
    <mergeCell ref="A998:A1000"/>
    <mergeCell ref="A1002:A1004"/>
    <mergeCell ref="A1009:A1011"/>
    <mergeCell ref="A1013:A1015"/>
    <mergeCell ref="A1017:A1019"/>
    <mergeCell ref="A1020:A1022"/>
    <mergeCell ref="A977:A979"/>
    <mergeCell ref="A981:A983"/>
    <mergeCell ref="A984:A986"/>
    <mergeCell ref="A987:A989"/>
    <mergeCell ref="A990:A992"/>
    <mergeCell ref="A994:A996"/>
    <mergeCell ref="A1043:A1045"/>
    <mergeCell ref="A1046:A1048"/>
    <mergeCell ref="A1049:A1051"/>
    <mergeCell ref="A1053:A1055"/>
    <mergeCell ref="A1056:A1058"/>
    <mergeCell ref="A1060:A1062"/>
    <mergeCell ref="A1023:A1025"/>
    <mergeCell ref="A1027:A1029"/>
    <mergeCell ref="A1031:A1033"/>
    <mergeCell ref="A1034:A1036"/>
    <mergeCell ref="A1037:A1039"/>
    <mergeCell ref="A1040:A104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для населения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Обухова Н.Е.</dc:creator>
  <cp:lastModifiedBy>Обухова Н.Е.</cp:lastModifiedBy>
  <dcterms:created xsi:type="dcterms:W3CDTF">2024-01-10T08:21:06Z</dcterms:created>
  <dcterms:modified xsi:type="dcterms:W3CDTF">2024-02-09T12:56:01Z</dcterms:modified>
</cp:coreProperties>
</file>